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1570" windowHeight="7920" tabRatio="828" activeTab="1"/>
  </bookViews>
  <sheets>
    <sheet name="ТЗ_8 скв. " sheetId="21" r:id="rId1"/>
    <sheet name="РВ_8 скв." sheetId="22" r:id="rId2"/>
  </sheets>
  <externalReferences>
    <externalReference r:id="rId3"/>
  </externalReferences>
  <definedNames>
    <definedName name="_xlnm._FilterDatabase" localSheetId="1" hidden="1">'РВ_8 скв.'!$A$23:$I$398</definedName>
    <definedName name="_xlnm._FilterDatabase" localSheetId="0" hidden="1">'ТЗ_8 скв. '!$A$26:$E$598</definedName>
    <definedName name="ВидЗатрат" localSheetId="1">#REF!</definedName>
    <definedName name="ВидЗатрат">#REF!</definedName>
    <definedName name="_xlnm.Print_Area" localSheetId="1">'РВ_8 скв.'!$A$1:$I$398</definedName>
    <definedName name="_xlnm.Print_Area" localSheetId="0">'ТЗ_8 скв. '!$A$1:$E$603</definedName>
    <definedName name="СтатьиБюджета">[1]КБК!$C$2:$C$95</definedName>
  </definedNames>
  <calcPr calcId="152511"/>
</workbook>
</file>

<file path=xl/calcChain.xml><?xml version="1.0" encoding="utf-8"?>
<calcChain xmlns="http://schemas.openxmlformats.org/spreadsheetml/2006/main">
  <c r="A588" i="21" l="1"/>
  <c r="A589" i="21" s="1"/>
  <c r="A590" i="21" s="1"/>
  <c r="A591" i="21" s="1"/>
  <c r="A592" i="21" s="1"/>
  <c r="A593" i="21" s="1"/>
  <c r="A594" i="21" s="1"/>
  <c r="A595" i="21" s="1"/>
  <c r="A596" i="21" s="1"/>
  <c r="A597" i="21" s="1"/>
  <c r="A598" i="21" s="1"/>
  <c r="G386" i="22" l="1"/>
  <c r="G385" i="22"/>
  <c r="G384" i="22"/>
  <c r="G383" i="22"/>
  <c r="G382" i="22"/>
  <c r="G381" i="22"/>
  <c r="G394" i="22" l="1"/>
  <c r="G391" i="22"/>
  <c r="G392" i="22"/>
  <c r="G393" i="22"/>
  <c r="G390" i="22"/>
  <c r="G387" i="22"/>
  <c r="G388" i="22"/>
  <c r="G374" i="22"/>
  <c r="G375" i="22"/>
  <c r="G376" i="22"/>
  <c r="G377" i="22"/>
  <c r="G378" i="22"/>
  <c r="G379" i="22"/>
  <c r="G373" i="22"/>
  <c r="G243" i="22"/>
  <c r="G244" i="22"/>
  <c r="G245" i="22"/>
  <c r="A19" i="22" l="1"/>
  <c r="G241" i="22" l="1"/>
  <c r="D177" i="21" l="1"/>
  <c r="D176" i="21"/>
  <c r="G204" i="22" l="1"/>
  <c r="G205" i="22"/>
  <c r="G206" i="22"/>
  <c r="G207" i="22"/>
  <c r="G215" i="22"/>
  <c r="G216" i="22"/>
  <c r="G220" i="22"/>
  <c r="G221" i="22"/>
  <c r="F203" i="22"/>
  <c r="D219" i="22"/>
  <c r="G219" i="22" s="1"/>
  <c r="D218" i="22"/>
  <c r="G218" i="22" s="1"/>
  <c r="D217" i="22"/>
  <c r="G217" i="22" s="1"/>
  <c r="D214" i="22"/>
  <c r="G214" i="22" s="1"/>
  <c r="D213" i="22"/>
  <c r="G213" i="22" s="1"/>
  <c r="D212" i="22"/>
  <c r="G212" i="22" s="1"/>
  <c r="D211" i="22"/>
  <c r="G211" i="22" s="1"/>
  <c r="D210" i="22"/>
  <c r="G210" i="22" s="1"/>
  <c r="D209" i="22"/>
  <c r="G209" i="22" s="1"/>
  <c r="D208" i="22"/>
  <c r="G208" i="22" s="1"/>
  <c r="F134" i="22"/>
  <c r="D347" i="21"/>
  <c r="D346" i="21"/>
  <c r="D345" i="21"/>
  <c r="D344" i="21"/>
  <c r="D342" i="21"/>
  <c r="D340" i="21"/>
  <c r="D341" i="21"/>
  <c r="D353" i="21"/>
  <c r="D354" i="21"/>
  <c r="D352" i="21"/>
  <c r="D339" i="21" l="1"/>
  <c r="D343" i="21"/>
  <c r="D351" i="21" l="1"/>
  <c r="D348" i="21"/>
  <c r="D333" i="21"/>
  <c r="B104" i="22" l="1"/>
  <c r="B79" i="22"/>
  <c r="G27" i="22"/>
  <c r="G28" i="22"/>
  <c r="F29" i="22"/>
  <c r="G30" i="22"/>
  <c r="G31" i="22"/>
  <c r="G32" i="22"/>
  <c r="G33" i="22"/>
  <c r="G34" i="22"/>
  <c r="G35" i="22"/>
  <c r="G36" i="22"/>
  <c r="G41" i="22"/>
  <c r="G42" i="22"/>
  <c r="G43" i="22"/>
  <c r="G49" i="22"/>
  <c r="G50" i="22"/>
  <c r="F51" i="22"/>
  <c r="F26" i="22"/>
  <c r="G366" i="22"/>
  <c r="G360" i="22"/>
  <c r="G359" i="22"/>
  <c r="G351" i="22"/>
  <c r="G352" i="22"/>
  <c r="G354" i="22"/>
  <c r="G355" i="22"/>
  <c r="F346" i="22"/>
  <c r="F336" i="22"/>
  <c r="F337" i="22"/>
  <c r="F340" i="22"/>
  <c r="F341" i="22"/>
  <c r="F342" i="22"/>
  <c r="F343" i="22"/>
  <c r="F344" i="22"/>
  <c r="F335" i="22"/>
  <c r="G331" i="22"/>
  <c r="G332" i="22"/>
  <c r="G330" i="22"/>
  <c r="G327" i="22"/>
  <c r="G328" i="22"/>
  <c r="G326" i="22"/>
  <c r="G322" i="22"/>
  <c r="G323" i="22"/>
  <c r="G324" i="22"/>
  <c r="G321" i="22"/>
  <c r="G312" i="22"/>
  <c r="G313" i="22"/>
  <c r="G314" i="22"/>
  <c r="G315" i="22"/>
  <c r="G316" i="22"/>
  <c r="G317" i="22"/>
  <c r="G318" i="22"/>
  <c r="G319" i="22"/>
  <c r="G311" i="22"/>
  <c r="G308" i="22"/>
  <c r="G309" i="22"/>
  <c r="G307" i="22"/>
  <c r="G305" i="22"/>
  <c r="G304" i="22"/>
  <c r="G299" i="22"/>
  <c r="G300" i="22"/>
  <c r="G301" i="22"/>
  <c r="G302" i="22"/>
  <c r="G298" i="22"/>
  <c r="G293" i="22"/>
  <c r="G294" i="22"/>
  <c r="G295" i="22"/>
  <c r="G296" i="22"/>
  <c r="G291" i="22"/>
  <c r="G290" i="22"/>
  <c r="G286" i="22"/>
  <c r="G287" i="22"/>
  <c r="G288" i="22"/>
  <c r="G285" i="22"/>
  <c r="G281" i="22"/>
  <c r="G282" i="22"/>
  <c r="G283" i="22"/>
  <c r="G280" i="22"/>
  <c r="G274" i="22"/>
  <c r="G275" i="22"/>
  <c r="G276" i="22"/>
  <c r="G277" i="22"/>
  <c r="G278" i="22"/>
  <c r="G273" i="22"/>
  <c r="B52" i="22"/>
  <c r="A27" i="22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G106" i="22"/>
  <c r="G107" i="22"/>
  <c r="F108" i="22"/>
  <c r="G109" i="22"/>
  <c r="G110" i="22"/>
  <c r="G111" i="22"/>
  <c r="F112" i="22"/>
  <c r="G113" i="22"/>
  <c r="G114" i="22"/>
  <c r="G115" i="22"/>
  <c r="G116" i="22"/>
  <c r="G117" i="22"/>
  <c r="G118" i="22"/>
  <c r="G119" i="22"/>
  <c r="G124" i="22"/>
  <c r="G125" i="22"/>
  <c r="G126" i="22"/>
  <c r="G132" i="22"/>
  <c r="G133" i="22"/>
  <c r="F105" i="22"/>
  <c r="G81" i="22"/>
  <c r="F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100" i="22"/>
  <c r="G101" i="22"/>
  <c r="G102" i="22"/>
  <c r="G103" i="22"/>
  <c r="F80" i="22"/>
  <c r="F266" i="22"/>
  <c r="G267" i="22"/>
  <c r="G268" i="22"/>
  <c r="G269" i="22"/>
  <c r="G270" i="22"/>
  <c r="G265" i="22"/>
  <c r="G263" i="22"/>
  <c r="G257" i="22"/>
  <c r="G259" i="22"/>
  <c r="G260" i="22"/>
  <c r="G261" i="22"/>
  <c r="G256" i="22"/>
  <c r="G248" i="22"/>
  <c r="G249" i="22"/>
  <c r="G250" i="22"/>
  <c r="G251" i="22"/>
  <c r="G252" i="22"/>
  <c r="G253" i="22"/>
  <c r="G254" i="22"/>
  <c r="G247" i="22"/>
  <c r="G225" i="22"/>
  <c r="G226" i="22"/>
  <c r="G227" i="22"/>
  <c r="G228" i="22"/>
  <c r="G229" i="22"/>
  <c r="G230" i="22"/>
  <c r="G231" i="22"/>
  <c r="G232" i="22"/>
  <c r="G233" i="22"/>
  <c r="G234" i="22"/>
  <c r="G235" i="22"/>
  <c r="G236" i="22"/>
  <c r="G237" i="22"/>
  <c r="G238" i="22"/>
  <c r="G239" i="22"/>
  <c r="G240" i="22"/>
  <c r="G242" i="22"/>
  <c r="G224" i="22"/>
  <c r="D370" i="22"/>
  <c r="G370" i="22" s="1"/>
  <c r="D369" i="22"/>
  <c r="G369" i="22" s="1"/>
  <c r="D367" i="22"/>
  <c r="G367" i="22" s="1"/>
  <c r="D365" i="22"/>
  <c r="G365" i="22" s="1"/>
  <c r="D364" i="22"/>
  <c r="F364" i="22" s="1"/>
  <c r="D363" i="22"/>
  <c r="G363" i="22" s="1"/>
  <c r="D362" i="22"/>
  <c r="G362" i="22" s="1"/>
  <c r="D357" i="22"/>
  <c r="F357" i="22" s="1"/>
  <c r="D356" i="22"/>
  <c r="F356" i="22" s="1"/>
  <c r="D353" i="22"/>
  <c r="G353" i="22" s="1"/>
  <c r="D350" i="22"/>
  <c r="G350" i="22" s="1"/>
  <c r="D349" i="22"/>
  <c r="G349" i="22" s="1"/>
  <c r="D348" i="22"/>
  <c r="G348" i="22" s="1"/>
  <c r="D347" i="22"/>
  <c r="G347" i="22" s="1"/>
  <c r="D339" i="22"/>
  <c r="F339" i="22" s="1"/>
  <c r="D338" i="22"/>
  <c r="F338" i="22" s="1"/>
  <c r="G170" i="22"/>
  <c r="F171" i="22"/>
  <c r="G172" i="22"/>
  <c r="F173" i="22"/>
  <c r="G174" i="22"/>
  <c r="G175" i="22"/>
  <c r="F176" i="22"/>
  <c r="G177" i="22"/>
  <c r="G178" i="22"/>
  <c r="F180" i="22"/>
  <c r="G181" i="22"/>
  <c r="G182" i="22"/>
  <c r="F183" i="22"/>
  <c r="G184" i="22"/>
  <c r="G185" i="22"/>
  <c r="F186" i="22"/>
  <c r="G187" i="22"/>
  <c r="G188" i="22"/>
  <c r="G189" i="22"/>
  <c r="F190" i="22"/>
  <c r="G191" i="22"/>
  <c r="G192" i="22"/>
  <c r="G193" i="22"/>
  <c r="G194" i="22"/>
  <c r="F195" i="22"/>
  <c r="G196" i="22"/>
  <c r="G197" i="22"/>
  <c r="G198" i="22"/>
  <c r="G199" i="22"/>
  <c r="G200" i="22"/>
  <c r="G201" i="22"/>
  <c r="G169" i="22"/>
  <c r="D179" i="22"/>
  <c r="G179" i="22" s="1"/>
  <c r="D53" i="22"/>
  <c r="F53" i="22" s="1"/>
  <c r="D131" i="22"/>
  <c r="G131" i="22" s="1"/>
  <c r="D130" i="22"/>
  <c r="G130" i="22" s="1"/>
  <c r="D129" i="22"/>
  <c r="G129" i="22" s="1"/>
  <c r="D128" i="22"/>
  <c r="G128" i="22" s="1"/>
  <c r="D127" i="22"/>
  <c r="G127" i="22" s="1"/>
  <c r="D123" i="22"/>
  <c r="G123" i="22" s="1"/>
  <c r="D122" i="22"/>
  <c r="G122" i="22" s="1"/>
  <c r="D121" i="22"/>
  <c r="G121" i="22" s="1"/>
  <c r="D120" i="22"/>
  <c r="G120" i="22" s="1"/>
  <c r="D99" i="22"/>
  <c r="G99" i="22" s="1"/>
  <c r="D98" i="22"/>
  <c r="G98" i="22" s="1"/>
  <c r="D97" i="22"/>
  <c r="G97" i="22" s="1"/>
  <c r="D96" i="22"/>
  <c r="G96" i="22" s="1"/>
  <c r="D95" i="22"/>
  <c r="G95" i="22" s="1"/>
  <c r="F54" i="22"/>
  <c r="G55" i="22"/>
  <c r="G56" i="22"/>
  <c r="G57" i="22"/>
  <c r="F58" i="22"/>
  <c r="G59" i="22"/>
  <c r="G60" i="22"/>
  <c r="G61" i="22"/>
  <c r="F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F78" i="22"/>
  <c r="D48" i="22"/>
  <c r="G48" i="22" s="1"/>
  <c r="D47" i="22"/>
  <c r="G47" i="22" s="1"/>
  <c r="D46" i="22"/>
  <c r="G46" i="22" s="1"/>
  <c r="D45" i="22"/>
  <c r="G45" i="22" s="1"/>
  <c r="D44" i="22"/>
  <c r="G44" i="22" s="1"/>
  <c r="D40" i="22"/>
  <c r="G40" i="22" s="1"/>
  <c r="D39" i="22"/>
  <c r="G39" i="22" s="1"/>
  <c r="D38" i="22"/>
  <c r="G38" i="22" s="1"/>
  <c r="D37" i="22"/>
  <c r="G37" i="22" s="1"/>
  <c r="A136" i="22" l="1"/>
  <c r="A80" i="22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5" i="22" s="1"/>
  <c r="D536" i="21"/>
  <c r="D534" i="21"/>
  <c r="D529" i="21"/>
  <c r="D528" i="21"/>
  <c r="D527" i="21"/>
  <c r="D526" i="21"/>
  <c r="D521" i="21"/>
  <c r="D513" i="21"/>
  <c r="D520" i="21"/>
  <c r="D512" i="21"/>
  <c r="D514" i="21"/>
  <c r="D517" i="21"/>
  <c r="D511" i="21"/>
  <c r="D531" i="21"/>
  <c r="A106" i="22" l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D169" i="21"/>
  <c r="D165" i="21"/>
  <c r="D163" i="21"/>
  <c r="D164" i="21"/>
  <c r="D162" i="21"/>
  <c r="D161" i="21"/>
  <c r="A156" i="21"/>
  <c r="A160" i="21" s="1"/>
  <c r="A166" i="21" s="1"/>
  <c r="A169" i="21" s="1"/>
  <c r="A172" i="21" s="1"/>
  <c r="A184" i="21" s="1"/>
  <c r="D156" i="21"/>
  <c r="D152" i="21"/>
  <c r="D222" i="21"/>
  <c r="D219" i="21"/>
  <c r="D221" i="21"/>
  <c r="D220" i="21"/>
  <c r="D60" i="21"/>
  <c r="D67" i="21"/>
  <c r="D66" i="21"/>
  <c r="D65" i="21"/>
  <c r="D64" i="21"/>
  <c r="D232" i="21"/>
  <c r="D231" i="21"/>
  <c r="D230" i="21"/>
  <c r="D229" i="21"/>
  <c r="D228" i="21"/>
  <c r="D77" i="21"/>
  <c r="D76" i="21"/>
  <c r="D75" i="21"/>
  <c r="D74" i="21"/>
  <c r="D73" i="21"/>
  <c r="D223" i="21"/>
  <c r="D215" i="21"/>
  <c r="D212" i="21"/>
  <c r="A125" i="21"/>
  <c r="A127" i="21" s="1"/>
  <c r="A130" i="21" s="1"/>
  <c r="A132" i="21" s="1"/>
  <c r="A134" i="21" s="1"/>
  <c r="D122" i="21"/>
  <c r="D87" i="21"/>
  <c r="B25" i="22"/>
  <c r="D57" i="21"/>
  <c r="D68" i="21"/>
  <c r="A34" i="21"/>
  <c r="A35" i="21" s="1"/>
  <c r="A37" i="21" s="1"/>
  <c r="A40" i="21" s="1"/>
  <c r="A41" i="21" s="1"/>
  <c r="A43" i="21" s="1"/>
  <c r="A44" i="21" s="1"/>
  <c r="A45" i="21" s="1"/>
  <c r="A47" i="21" s="1"/>
  <c r="D160" i="21" l="1"/>
  <c r="D63" i="21"/>
  <c r="D218" i="21"/>
  <c r="D227" i="21"/>
  <c r="D72" i="21"/>
  <c r="A50" i="21"/>
  <c r="A51" i="21" s="1"/>
  <c r="B51" i="22"/>
  <c r="A185" i="21" l="1"/>
  <c r="A188" i="21" s="1"/>
  <c r="A189" i="21" s="1"/>
  <c r="A190" i="21" s="1"/>
  <c r="A192" i="21" s="1"/>
  <c r="A195" i="21" s="1"/>
  <c r="A196" i="21" s="1"/>
  <c r="A198" i="21" s="1"/>
  <c r="A199" i="21" s="1"/>
  <c r="A200" i="21" s="1"/>
  <c r="A202" i="21" s="1"/>
  <c r="A205" i="21" s="1"/>
  <c r="A206" i="21" s="1"/>
  <c r="A208" i="21" s="1"/>
  <c r="A209" i="21" s="1"/>
  <c r="A210" i="21" s="1"/>
  <c r="A212" i="21" s="1"/>
  <c r="A215" i="21" s="1"/>
  <c r="A218" i="21" s="1"/>
  <c r="A223" i="21" s="1"/>
  <c r="A227" i="21" s="1"/>
  <c r="A233" i="21" s="1"/>
  <c r="A236" i="21" s="1"/>
  <c r="A53" i="21"/>
  <c r="A54" i="21" s="1"/>
  <c r="A55" i="21" s="1"/>
  <c r="A57" i="21" s="1"/>
  <c r="A60" i="21" s="1"/>
  <c r="A63" i="21" s="1"/>
  <c r="A68" i="21" s="1"/>
  <c r="A72" i="21" s="1"/>
  <c r="A239" i="21" l="1"/>
  <c r="A240" i="21" s="1"/>
  <c r="A242" i="21" s="1"/>
  <c r="A243" i="21" s="1"/>
  <c r="A78" i="21"/>
  <c r="A81" i="21" s="1"/>
  <c r="A84" i="21" s="1"/>
  <c r="A24" i="22"/>
  <c r="G137" i="22" l="1"/>
  <c r="F138" i="22"/>
  <c r="G139" i="22"/>
  <c r="G140" i="22"/>
  <c r="G141" i="22"/>
  <c r="F142" i="22"/>
  <c r="F143" i="22"/>
  <c r="F144" i="22"/>
  <c r="F145" i="22"/>
  <c r="G146" i="22"/>
  <c r="G147" i="22"/>
  <c r="F148" i="22"/>
  <c r="F149" i="22"/>
  <c r="F150" i="22"/>
  <c r="F152" i="22"/>
  <c r="F153" i="22"/>
  <c r="F154" i="22"/>
  <c r="F155" i="22"/>
  <c r="F156" i="22"/>
  <c r="F157" i="22"/>
  <c r="F158" i="22"/>
  <c r="F159" i="22"/>
  <c r="F160" i="22"/>
  <c r="G161" i="22"/>
  <c r="G162" i="22"/>
  <c r="G163" i="22"/>
  <c r="G164" i="22"/>
  <c r="G165" i="22"/>
  <c r="G166" i="22"/>
  <c r="G167" i="22"/>
  <c r="F136" i="22"/>
  <c r="D151" i="22" l="1"/>
  <c r="G151" i="22" s="1"/>
  <c r="A137" i="22" l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3" i="22" s="1"/>
  <c r="D273" i="21" l="1"/>
  <c r="A204" i="22" l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D300" i="21"/>
  <c r="D296" i="21" s="1"/>
  <c r="A241" i="22" l="1"/>
  <c r="A242" i="22" s="1"/>
  <c r="A243" i="22" s="1"/>
  <c r="A244" i="22" s="1"/>
  <c r="A245" i="22" s="1"/>
  <c r="A247" i="22" s="1"/>
  <c r="A244" i="21"/>
  <c r="A246" i="21" s="1"/>
  <c r="A249" i="21" s="1"/>
  <c r="A254" i="21" s="1"/>
  <c r="A257" i="21" s="1"/>
  <c r="A260" i="21" s="1"/>
  <c r="A273" i="21" s="1"/>
  <c r="A138" i="21"/>
  <c r="A139" i="21" s="1"/>
  <c r="A135" i="21"/>
  <c r="A104" i="21"/>
  <c r="A105" i="21" s="1"/>
  <c r="A101" i="21"/>
  <c r="A94" i="21"/>
  <c r="A95" i="21" s="1"/>
  <c r="A89" i="21"/>
  <c r="A85" i="21"/>
  <c r="A86" i="21" s="1"/>
  <c r="A30" i="21"/>
  <c r="A248" i="22" l="1"/>
  <c r="A249" i="22" s="1"/>
  <c r="A250" i="22" s="1"/>
  <c r="A251" i="22" s="1"/>
  <c r="A252" i="22" s="1"/>
  <c r="A253" i="22" s="1"/>
  <c r="A254" i="22" s="1"/>
  <c r="A256" i="22" s="1"/>
  <c r="A257" i="22" s="1"/>
  <c r="A259" i="22" s="1"/>
  <c r="A260" i="22" s="1"/>
  <c r="A261" i="22" s="1"/>
  <c r="A263" i="22" s="1"/>
  <c r="A265" i="22" s="1"/>
  <c r="A266" i="22" s="1"/>
  <c r="A267" i="22" s="1"/>
  <c r="A268" i="22" s="1"/>
  <c r="A269" i="22" s="1"/>
  <c r="A270" i="22" s="1"/>
  <c r="A273" i="22" s="1"/>
  <c r="A274" i="22" s="1"/>
  <c r="A275" i="22" s="1"/>
  <c r="A276" i="22" s="1"/>
  <c r="A277" i="22" s="1"/>
  <c r="A278" i="22" s="1"/>
  <c r="A280" i="22" s="1"/>
  <c r="A281" i="22" s="1"/>
  <c r="A282" i="22" s="1"/>
  <c r="A283" i="22" s="1"/>
  <c r="A285" i="22" s="1"/>
  <c r="A286" i="22" s="1"/>
  <c r="A287" i="22" s="1"/>
  <c r="A288" i="22" s="1"/>
  <c r="A290" i="22" s="1"/>
  <c r="A291" i="22" s="1"/>
  <c r="A293" i="22" s="1"/>
  <c r="A294" i="22" s="1"/>
  <c r="A295" i="22" s="1"/>
  <c r="A296" i="22" s="1"/>
  <c r="A298" i="22" s="1"/>
  <c r="A299" i="22" s="1"/>
  <c r="A300" i="22" s="1"/>
  <c r="A301" i="22" s="1"/>
  <c r="A302" i="22" s="1"/>
  <c r="A304" i="22" s="1"/>
  <c r="A305" i="22" s="1"/>
  <c r="A307" i="22" s="1"/>
  <c r="A308" i="22" s="1"/>
  <c r="A309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1" i="22" s="1"/>
  <c r="A282" i="21"/>
  <c r="A283" i="21" s="1"/>
  <c r="A285" i="21" s="1"/>
  <c r="A286" i="21" s="1"/>
  <c r="A287" i="21" s="1"/>
  <c r="A289" i="21" s="1"/>
  <c r="A322" i="22" l="1"/>
  <c r="A324" i="22" s="1"/>
  <c r="A326" i="22" s="1"/>
  <c r="A327" i="22" s="1"/>
  <c r="A328" i="22" s="1"/>
  <c r="A330" i="22" s="1"/>
  <c r="A331" i="22" s="1"/>
  <c r="A332" i="22" s="1"/>
  <c r="A335" i="22" s="1"/>
  <c r="A336" i="22" s="1"/>
  <c r="A337" i="22" s="1"/>
  <c r="A338" i="22" s="1"/>
  <c r="A339" i="22" s="1"/>
  <c r="A340" i="22" s="1"/>
  <c r="A341" i="22" s="1"/>
  <c r="A342" i="22" s="1"/>
  <c r="A343" i="22" s="1"/>
  <c r="A344" i="22" s="1"/>
  <c r="A346" i="22" s="1"/>
  <c r="A347" i="22" s="1"/>
  <c r="A348" i="22" s="1"/>
  <c r="A349" i="22" s="1"/>
  <c r="A350" i="22" s="1"/>
  <c r="A351" i="22" s="1"/>
  <c r="A352" i="22" s="1"/>
  <c r="A353" i="22" s="1"/>
  <c r="A354" i="22" s="1"/>
  <c r="A355" i="22" s="1"/>
  <c r="A356" i="22" s="1"/>
  <c r="A357" i="22" s="1"/>
  <c r="A359" i="22" s="1"/>
  <c r="A360" i="22" s="1"/>
  <c r="A362" i="22" s="1"/>
  <c r="A323" i="22"/>
  <c r="A292" i="21"/>
  <c r="A296" i="21" s="1"/>
  <c r="A301" i="21" s="1"/>
  <c r="A305" i="21" s="1"/>
  <c r="A309" i="21" s="1"/>
  <c r="A312" i="21" s="1"/>
  <c r="A320" i="21" s="1"/>
  <c r="A322" i="21" s="1"/>
  <c r="A325" i="21" s="1"/>
  <c r="A328" i="21" s="1"/>
  <c r="A329" i="21" s="1"/>
  <c r="A333" i="21" s="1"/>
  <c r="A363" i="22" l="1"/>
  <c r="A365" i="22" s="1"/>
  <c r="A367" i="22" s="1"/>
  <c r="A369" i="22" s="1"/>
  <c r="A370" i="22" s="1"/>
  <c r="A373" i="22" s="1"/>
  <c r="A374" i="22" s="1"/>
  <c r="A375" i="22" s="1"/>
  <c r="A376" i="22" s="1"/>
  <c r="A377" i="22" s="1"/>
  <c r="A378" i="22" s="1"/>
  <c r="A379" i="22" s="1"/>
  <c r="A381" i="22" s="1"/>
  <c r="A382" i="22" s="1"/>
  <c r="A383" i="22" s="1"/>
  <c r="A384" i="22" s="1"/>
  <c r="A385" i="22" s="1"/>
  <c r="A386" i="22" s="1"/>
  <c r="A387" i="22" s="1"/>
  <c r="A388" i="22" s="1"/>
  <c r="A390" i="22" s="1"/>
  <c r="A391" i="22" s="1"/>
  <c r="A392" i="22" s="1"/>
  <c r="A393" i="22" s="1"/>
  <c r="A394" i="22" s="1"/>
  <c r="A364" i="22"/>
  <c r="A366" i="22" s="1"/>
  <c r="D325" i="21"/>
  <c r="D322" i="21"/>
  <c r="D320" i="21"/>
  <c r="D312" i="21"/>
  <c r="D292" i="21"/>
  <c r="D301" i="21"/>
  <c r="D305" i="21"/>
  <c r="D309" i="21"/>
  <c r="A339" i="21" l="1"/>
  <c r="A343" i="21" s="1"/>
  <c r="A348" i="21" s="1"/>
  <c r="A351" i="21" s="1"/>
  <c r="A355" i="21" s="1"/>
  <c r="A356" i="21" s="1"/>
  <c r="A361" i="21" s="1"/>
  <c r="A362" i="21" s="1"/>
  <c r="A363" i="21" s="1"/>
  <c r="A364" i="21" s="1"/>
  <c r="A365" i="21" s="1"/>
  <c r="A366" i="21" s="1"/>
  <c r="A367" i="21" s="1"/>
  <c r="A368" i="21" s="1"/>
  <c r="A369" i="21" s="1"/>
  <c r="A370" i="21" s="1"/>
  <c r="A371" i="21" s="1"/>
  <c r="A372" i="21" s="1"/>
  <c r="A373" i="21" s="1"/>
  <c r="A374" i="21" s="1"/>
  <c r="A375" i="21" s="1"/>
  <c r="A376" i="21" s="1"/>
  <c r="D249" i="21"/>
  <c r="D118" i="21"/>
  <c r="D114" i="21"/>
  <c r="D110" i="21"/>
  <c r="A377" i="21" l="1"/>
  <c r="A379" i="21" s="1"/>
  <c r="A381" i="21" s="1"/>
  <c r="A383" i="21" s="1"/>
  <c r="A384" i="21" s="1"/>
  <c r="D148" i="21"/>
  <c r="A386" i="21" l="1"/>
  <c r="A387" i="21" s="1"/>
  <c r="A388" i="21" s="1"/>
  <c r="A389" i="21" s="1"/>
  <c r="A391" i="21" s="1"/>
  <c r="D254" i="21"/>
  <c r="D145" i="21"/>
  <c r="A392" i="21" l="1"/>
  <c r="A393" i="21" s="1"/>
  <c r="A394" i="21" s="1"/>
  <c r="A395" i="21" s="1"/>
  <c r="A396" i="21" s="1"/>
  <c r="A397" i="21" s="1"/>
  <c r="A398" i="21" s="1"/>
  <c r="A400" i="21" s="1"/>
  <c r="A401" i="21" s="1"/>
  <c r="A403" i="21" s="1"/>
  <c r="A404" i="21" s="1"/>
  <c r="A405" i="21" s="1"/>
  <c r="A406" i="21" s="1"/>
  <c r="A408" i="21" s="1"/>
  <c r="A409" i="21" s="1"/>
  <c r="A410" i="21" s="1"/>
  <c r="A412" i="21" s="1"/>
  <c r="A413" i="21" s="1"/>
  <c r="A414" i="21" s="1"/>
  <c r="A415" i="21" s="1"/>
  <c r="A416" i="21" s="1"/>
  <c r="A417" i="21" s="1"/>
  <c r="A420" i="21" l="1"/>
  <c r="A421" i="21" l="1"/>
  <c r="A422" i="21" s="1"/>
  <c r="A423" i="21" s="1"/>
  <c r="A424" i="21" s="1"/>
  <c r="A425" i="21" s="1"/>
  <c r="A427" i="21" l="1"/>
  <c r="A428" i="21" l="1"/>
  <c r="A429" i="21" l="1"/>
  <c r="A430" i="21" s="1"/>
  <c r="A432" i="21" s="1"/>
  <c r="A433" i="21" s="1"/>
  <c r="A434" i="21" s="1"/>
  <c r="A435" i="21" s="1"/>
  <c r="A437" i="21" s="1"/>
  <c r="A438" i="21" s="1"/>
  <c r="A440" i="21" l="1"/>
  <c r="A441" i="21" s="1"/>
  <c r="A442" i="21" s="1"/>
  <c r="A443" i="21" s="1"/>
  <c r="A445" i="21" s="1"/>
  <c r="A446" i="21" s="1"/>
  <c r="A447" i="21" s="1"/>
  <c r="A448" i="21" s="1"/>
  <c r="A449" i="21" s="1"/>
  <c r="A451" i="21" s="1"/>
  <c r="A452" i="21" s="1"/>
  <c r="A454" i="21" s="1"/>
  <c r="A455" i="21" s="1"/>
  <c r="A456" i="21" s="1"/>
  <c r="A457" i="21" s="1"/>
  <c r="A459" i="21" s="1"/>
  <c r="A460" i="21" s="1"/>
  <c r="A461" i="21" s="1"/>
  <c r="A462" i="21" s="1"/>
  <c r="A463" i="21" s="1"/>
  <c r="A464" i="21" s="1"/>
  <c r="A465" i="21" s="1"/>
  <c r="A466" i="21" s="1"/>
  <c r="A467" i="21" s="1"/>
  <c r="A468" i="21" s="1"/>
  <c r="A469" i="21" s="1"/>
  <c r="A470" i="21" s="1"/>
  <c r="A472" i="21" s="1"/>
  <c r="A473" i="21" l="1"/>
  <c r="A475" i="21" s="1"/>
  <c r="A477" i="21" s="1"/>
  <c r="A478" i="21" s="1"/>
  <c r="A479" i="21" s="1"/>
  <c r="A481" i="21" s="1"/>
  <c r="A482" i="21" s="1"/>
  <c r="A483" i="21" s="1"/>
  <c r="A485" i="21" s="1"/>
  <c r="A486" i="21" s="1"/>
  <c r="A487" i="21" s="1"/>
  <c r="A488" i="21" s="1"/>
  <c r="A489" i="21" s="1"/>
  <c r="A490" i="21" s="1"/>
  <c r="A491" i="21" s="1"/>
  <c r="A493" i="21" s="1"/>
  <c r="A494" i="21" s="1"/>
  <c r="A495" i="21" s="1"/>
  <c r="A496" i="21" s="1"/>
  <c r="A497" i="21" s="1"/>
  <c r="A498" i="21" s="1"/>
  <c r="A499" i="21" s="1"/>
  <c r="A501" i="21" s="1"/>
  <c r="A502" i="21" s="1"/>
  <c r="A503" i="21" s="1"/>
  <c r="A504" i="21" s="1"/>
  <c r="A505" i="21" s="1"/>
  <c r="A506" i="21" s="1"/>
  <c r="A507" i="21" s="1"/>
  <c r="A510" i="21" s="1"/>
  <c r="A474" i="21"/>
  <c r="A511" i="21" l="1"/>
  <c r="A512" i="21" l="1"/>
  <c r="A513" i="21" s="1"/>
  <c r="A514" i="21" s="1"/>
  <c r="A515" i="21" s="1"/>
  <c r="A516" i="21" s="1"/>
  <c r="A517" i="21" s="1"/>
  <c r="A518" i="21" s="1"/>
  <c r="A519" i="21" s="1"/>
  <c r="A520" i="21" s="1"/>
  <c r="A521" i="21" s="1"/>
  <c r="A523" i="21" s="1"/>
  <c r="A524" i="21" s="1"/>
  <c r="A526" i="21" l="1"/>
  <c r="A527" i="21" l="1"/>
  <c r="A529" i="21" s="1"/>
  <c r="A531" i="21" s="1"/>
  <c r="A533" i="21" s="1"/>
  <c r="A534" i="21" s="1"/>
  <c r="A535" i="21" s="1"/>
  <c r="A536" i="21" s="1"/>
  <c r="A537" i="21" s="1"/>
  <c r="A538" i="21" s="1"/>
  <c r="A528" i="21"/>
  <c r="A530" i="21" s="1"/>
  <c r="A541" i="21" l="1"/>
  <c r="A542" i="21" s="1"/>
  <c r="A543" i="21" s="1"/>
  <c r="A544" i="21" s="1"/>
  <c r="A545" i="21" s="1"/>
  <c r="A546" i="21" s="1"/>
  <c r="A547" i="21" s="1"/>
  <c r="A549" i="21" s="1"/>
  <c r="A550" i="21" s="1"/>
  <c r="A551" i="21" s="1"/>
  <c r="A552" i="21" s="1"/>
  <c r="A553" i="21" s="1"/>
  <c r="A554" i="21" s="1"/>
  <c r="A555" i="21" s="1"/>
  <c r="A556" i="21" s="1"/>
  <c r="A558" i="21" s="1"/>
  <c r="A559" i="21" s="1"/>
  <c r="A560" i="21" s="1"/>
  <c r="A561" i="21" s="1"/>
  <c r="A562" i="21" s="1"/>
  <c r="A563" i="21" l="1"/>
  <c r="A564" i="21" s="1"/>
  <c r="A565" i="21" s="1"/>
  <c r="A568" i="21" s="1"/>
  <c r="A569" i="21" s="1"/>
  <c r="A570" i="21" s="1"/>
  <c r="A571" i="21" s="1"/>
  <c r="A572" i="21" s="1"/>
  <c r="A573" i="21" s="1"/>
  <c r="A575" i="21" s="1"/>
  <c r="A576" i="21" s="1"/>
  <c r="A577" i="21" s="1"/>
  <c r="A578" i="21" s="1"/>
  <c r="A579" i="21" s="1"/>
  <c r="A581" i="21" s="1"/>
  <c r="A582" i="21" s="1"/>
  <c r="A583" i="21" s="1"/>
  <c r="A584" i="21" s="1"/>
  <c r="A585" i="21" s="1"/>
</calcChain>
</file>

<file path=xl/sharedStrings.xml><?xml version="1.0" encoding="utf-8"?>
<sst xmlns="http://schemas.openxmlformats.org/spreadsheetml/2006/main" count="1979" uniqueCount="515">
  <si>
    <t>№ п/п</t>
  </si>
  <si>
    <t>Ед. изм.</t>
  </si>
  <si>
    <t>Наименование работ</t>
  </si>
  <si>
    <t>м3</t>
  </si>
  <si>
    <t>стык</t>
  </si>
  <si>
    <t>шт</t>
  </si>
  <si>
    <t>м</t>
  </si>
  <si>
    <t>м2</t>
  </si>
  <si>
    <t>шт/т</t>
  </si>
  <si>
    <t xml:space="preserve">Техническое задание </t>
  </si>
  <si>
    <t>Организация временных площадок хранения материалов и оборудования силами подрядчика</t>
  </si>
  <si>
    <t>Мобилизация и демобилизация строительной техники и оборудования силами подрядчика</t>
  </si>
  <si>
    <t>Организация перевозки вахт, перевозки рабочих силами подрядчика</t>
  </si>
  <si>
    <t>Погрузо-разгрузочные работы материалов и оборудования поставки заказчика силами подрядчика</t>
  </si>
  <si>
    <t>Организация автономных жилых городков (питание, энергообеспечение, поставка ГСМ и т.д.) силами подрядчика</t>
  </si>
  <si>
    <t>шт/тн</t>
  </si>
  <si>
    <t>тн</t>
  </si>
  <si>
    <t>Кол-во</t>
  </si>
  <si>
    <t xml:space="preserve">Доставка материалов поставки подрядчика силами подрядчика </t>
  </si>
  <si>
    <t>уголок 75х75х6 ГОСТ 8509-93</t>
  </si>
  <si>
    <t>кг</t>
  </si>
  <si>
    <t>Бурение лидерных скважин на глубину 2,2м диаметром 150мм</t>
  </si>
  <si>
    <t>Примечание</t>
  </si>
  <si>
    <t xml:space="preserve">Очистка поверхности свай </t>
  </si>
  <si>
    <t>Заполнение свай пескоцементной смесью 8:1</t>
  </si>
  <si>
    <t>лист 4 мм ГОСТ 19903-74</t>
  </si>
  <si>
    <t>Окраска надземных металлических конструкций (и надземной части свай) эмалью ПФ-115 в 2 слоя по слою грунтовки ГФ-017</t>
  </si>
  <si>
    <t>лист 10 мм ГОСТ 19903-74</t>
  </si>
  <si>
    <t>лист ПВ 506 ТУ 36.26.11-5-89</t>
  </si>
  <si>
    <t>труба 159х6 ГОСТ 10704-91</t>
  </si>
  <si>
    <t>Устройство песчаной подготовки</t>
  </si>
  <si>
    <t xml:space="preserve">Обратная засыпка  котлована песчаным непучинистым грунтом механизированым способом с послойным уплотнением </t>
  </si>
  <si>
    <t>лист 8 мм ГОСТ 19903-74</t>
  </si>
  <si>
    <t>лист 20 мм ГОСТ 19903-74</t>
  </si>
  <si>
    <t>болт М12-6gх60.56</t>
  </si>
  <si>
    <t>гайка М12-6Н.5</t>
  </si>
  <si>
    <t>шайба А.12</t>
  </si>
  <si>
    <t>болт М6-6gх60.56</t>
  </si>
  <si>
    <t>гайка М6-6Н.5</t>
  </si>
  <si>
    <t>шайба А.6</t>
  </si>
  <si>
    <t>лист 6 мм ГОСТ 19903-74</t>
  </si>
  <si>
    <t>Монтаж запорной арматуры т.ч.:</t>
  </si>
  <si>
    <t>Монтаж кабельных сборных конструкция, в т.ч.:</t>
  </si>
  <si>
    <t xml:space="preserve">Антикоррозийная изоляция свай битумной мастикой за 2 раза </t>
  </si>
  <si>
    <t>Трансформатор трехобмоточный масляный напряжением до 11 кВ , мощностью до  1,6 МВА</t>
  </si>
  <si>
    <t>испытание</t>
  </si>
  <si>
    <t xml:space="preserve">Испытание аппарата коммутационного напряжением до 35 кВ </t>
  </si>
  <si>
    <t>Измерение токов утечки ограничителя напряжения</t>
  </si>
  <si>
    <t>измерение</t>
  </si>
  <si>
    <t>Выключатель трехполюсный:с полупроводниковым и электромагнитным расцепителем максимального тока, номинальный ток до 250 А</t>
  </si>
  <si>
    <t>Выключатель трехполюсный:с полупроводниковым и электромагнитным расцепителем максимального тока, номинальный ток до 630 А</t>
  </si>
  <si>
    <t>Выключатель трехполюсный:с полупроводниковым и электромагнитным расцепителем максимального тока, номинальный ток до 1600 А</t>
  </si>
  <si>
    <t>Измерение сопротивления растеканию тока контура с диагональю до 20 м.</t>
  </si>
  <si>
    <t>Проверка наличия цепи между заземлителями и заземленными элементами</t>
  </si>
  <si>
    <t>100 точек</t>
  </si>
  <si>
    <t>Измерение переходных сопротивлений постоянному току контактов шин распределительных устройств напряжением до 10 кВ</t>
  </si>
  <si>
    <t>Измерение сопротивления изоляции мегомметром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</si>
  <si>
    <t>линия</t>
  </si>
  <si>
    <t>Испытание сборных и соединительных шин напряжением до 11 кВ</t>
  </si>
  <si>
    <t>Испытание обмотки трансформатора: измерительного: первичная</t>
  </si>
  <si>
    <t>Испытание обмотки трансформатора: измерительного: вторичная</t>
  </si>
  <si>
    <t>Измерение сопротивления растеканию тока контура с диагональю до 20 м</t>
  </si>
  <si>
    <t>Выключатель однополюсной с электромагнитным, тепловым или комбинированным расцепителем</t>
  </si>
  <si>
    <t>Функциональная группа управления релейно-контакторная с общим числом внешних блокировочных связей до 5</t>
  </si>
  <si>
    <t>Испытания и измерения электрооборудования освещения</t>
  </si>
  <si>
    <t>Выключатель трехполюсный с электромагнитным, тепловым или комбинированным расцепителем, номинальный ток до 50 А</t>
  </si>
  <si>
    <t>Разработка, согласование  проекта производства работ - (ППР) силами подрядчика</t>
  </si>
  <si>
    <t>по капитальному строительству</t>
  </si>
  <si>
    <t>Утверждаю:</t>
  </si>
  <si>
    <t>грунтовка ГФ-017</t>
  </si>
  <si>
    <t>эмаль ПФ-115</t>
  </si>
  <si>
    <t>битумная мастика</t>
  </si>
  <si>
    <t>песок</t>
  </si>
  <si>
    <t>молниеотвод М200</t>
  </si>
  <si>
    <t>Срезка свай</t>
  </si>
  <si>
    <t>Изготовление и монтаж опорных пластин</t>
  </si>
  <si>
    <t>Доработка грунта вручную</t>
  </si>
  <si>
    <t xml:space="preserve">Разработка котлована механизированым способом </t>
  </si>
  <si>
    <t>Изготовление и монтаж балок Б1</t>
  </si>
  <si>
    <t>Изготовление и монтаж балок Б2</t>
  </si>
  <si>
    <t>Изготовление и монтаж доборных деталей</t>
  </si>
  <si>
    <t>уголок 100х100х8 ГОСТ 8509-93</t>
  </si>
  <si>
    <t>Изготовление и монтаж ростверка (балочной клетки)</t>
  </si>
  <si>
    <t>Эстакада под технологические сети</t>
  </si>
  <si>
    <t>Изготовление и монтаж опоры ОП3</t>
  </si>
  <si>
    <t>Изготовление и монтаж опоры ОП4</t>
  </si>
  <si>
    <t>гнутый профиль 120х4 ГОСТ 30245-2003</t>
  </si>
  <si>
    <t>Изготовление и монтаж ригеля Р1</t>
  </si>
  <si>
    <t>болт М36х100</t>
  </si>
  <si>
    <t>гайка М36</t>
  </si>
  <si>
    <t>шайба А.36</t>
  </si>
  <si>
    <t>Приварка фланцев, в т.ч.:</t>
  </si>
  <si>
    <t>Ду50 мм</t>
  </si>
  <si>
    <t>Ду80 мм</t>
  </si>
  <si>
    <t>Ду100 мм</t>
  </si>
  <si>
    <t>Ду150 мм</t>
  </si>
  <si>
    <t>Доработка грунта вручную в траншеях глубиной до 2м без креплений с откосами, группа грунтов 1</t>
  </si>
  <si>
    <t>Разработка траншеи экскаватором с ковшом вместимостью 1-1,2м3, группа грунтов 1</t>
  </si>
  <si>
    <t xml:space="preserve">Обратная засыпка траншеи бульдозером, группа грунтов 1 </t>
  </si>
  <si>
    <t>Контроль качества сварных соединений трубопроводов неразрушающим методом (ультразвуковая дефектоскапия), в т.ч.:</t>
  </si>
  <si>
    <t xml:space="preserve">Сети технологические </t>
  </si>
  <si>
    <t>Сети электрические</t>
  </si>
  <si>
    <t>Монтажные работы, в т.ч.:</t>
  </si>
  <si>
    <t>Сухая заделка силовых кабелей, в т.ч.:</t>
  </si>
  <si>
    <t>Монтаж контура заземления, в т.ч.:</t>
  </si>
  <si>
    <t>м/тн</t>
  </si>
  <si>
    <t>Разработка грунта вручную в траншеях глубиной до 2 м, группа грунтов 1</t>
  </si>
  <si>
    <t>Засыпка вручную траншей, группа грунтов 1</t>
  </si>
  <si>
    <t>Монтаж фасонных изделий, в т.ч.:</t>
  </si>
  <si>
    <t>Очистка поверхности металоконструкций</t>
  </si>
  <si>
    <t>швеллер 12У ГОСТ 8240-97</t>
  </si>
  <si>
    <t>ПНР. Электроснабжение</t>
  </si>
  <si>
    <t>Монтаж трубопровода в траншеях на глубине до 3 м из труб на Рраб - до 25МПа, в т.ч.:</t>
  </si>
  <si>
    <t>Бурение лидерных скважин на глубину 2,2м диаметром 200мм</t>
  </si>
  <si>
    <t>цемент М400</t>
  </si>
  <si>
    <t xml:space="preserve">Изготовление и погружение свай СМ2 (Ø159х6 L=6,5 м) дизель-молотом </t>
  </si>
  <si>
    <t>швеллер 20У ГОСТ 8240-97</t>
  </si>
  <si>
    <t>уголок 75х75х6 ГОСТ8509-93</t>
  </si>
  <si>
    <t>швеллер 16У ГОСТ 8240-97</t>
  </si>
  <si>
    <t>уголок 50х50х5 ГОСТ 8509-93</t>
  </si>
  <si>
    <t>полоса 4х40 мм ГОСТ 103-2006</t>
  </si>
  <si>
    <t>полоса 4х150 мм ГОСТ 103-2006</t>
  </si>
  <si>
    <t xml:space="preserve">Изготовление и погружение свай СМ5 (Ø325х9 L=11 м) дизель-молотом </t>
  </si>
  <si>
    <t>шпилька 7.М42х520 09Г2С-6</t>
  </si>
  <si>
    <t>труба 219х6 ГОСТ 10704-91</t>
  </si>
  <si>
    <t>гайка М42-6Н ГОСТ 19903-2015</t>
  </si>
  <si>
    <t>балка Б35-2-16 по серии 3.407.9-146.3-03КМ</t>
  </si>
  <si>
    <t>прожекторная мачта ПМС-18,4</t>
  </si>
  <si>
    <t xml:space="preserve">тросостойка ТС-4 </t>
  </si>
  <si>
    <t>Изготовление и монтаж опоры ОП7</t>
  </si>
  <si>
    <t>Изготовление и монтаж опоры ОП2</t>
  </si>
  <si>
    <t>Изготовление и монтаж опоры ОП1</t>
  </si>
  <si>
    <t>гнутый профиль 120х5 ГОСТ 30245-2003</t>
  </si>
  <si>
    <t>Изготовление и монтаж перехода П1</t>
  </si>
  <si>
    <t>Изготовление и монтаж ригеля Р2</t>
  </si>
  <si>
    <t>Изготовление и монтаж площадки</t>
  </si>
  <si>
    <t>круг 22 ГОСТ 2590-2006</t>
  </si>
  <si>
    <t>труба 28х2,0 ГОСТ 10704-91</t>
  </si>
  <si>
    <t>швеллер 16 ГОСТ 8240-97</t>
  </si>
  <si>
    <t>15/0,141</t>
  </si>
  <si>
    <t>подкладка М-47 по серии 3.407.9-146.3-01КМ</t>
  </si>
  <si>
    <t>Изготовление и монтаж балки Б35-2-16 с подкладкой М-47</t>
  </si>
  <si>
    <t>Сборка и монтаж прожекторной мачты ПМС-18,4 серии 3.407-108.2</t>
  </si>
  <si>
    <t>Бурение лидерных скважин на глубину 2,2м диаметром 100мм</t>
  </si>
  <si>
    <t>Бурение лидерных скважин на глубину 2,2м диаметром 300мм</t>
  </si>
  <si>
    <t>труба 325х8 ГОСТ 10704-91</t>
  </si>
  <si>
    <t>8/5,504</t>
  </si>
  <si>
    <t>Изготовление и монтаж площадки обслуживания ПО1</t>
  </si>
  <si>
    <t>швеллер 14У ГОСТ 8240-97</t>
  </si>
  <si>
    <t>компл./тн</t>
  </si>
  <si>
    <t>Согласовано:</t>
  </si>
  <si>
    <t>Вице-президент</t>
  </si>
  <si>
    <t>Президент</t>
  </si>
  <si>
    <t xml:space="preserve">ООО «Нобель Ойл» (КО)                                                                                          </t>
  </si>
  <si>
    <t>____________________ С.Л.Зарубин</t>
  </si>
  <si>
    <t>______________ Д.В.Перов</t>
  </si>
  <si>
    <t>"____"___________________ 2021 г.</t>
  </si>
  <si>
    <t>«____»_______________2021 г.</t>
  </si>
  <si>
    <t>Директор департамента</t>
  </si>
  <si>
    <t>____________________ А.С.Оганесян</t>
  </si>
  <si>
    <r>
      <t xml:space="preserve">Заказчик: </t>
    </r>
    <r>
      <rPr>
        <b/>
        <sz val="12"/>
        <rFont val="Arial"/>
        <family val="2"/>
        <charset val="204"/>
      </rPr>
      <t>ООО «Нобель Ойл» (КО)</t>
    </r>
  </si>
  <si>
    <t>ВЕДОМОСТЬ ПОСТАВКИ</t>
  </si>
  <si>
    <t xml:space="preserve">материалов/оборудования для проведения тендера на выполнение СМР по объекту: </t>
  </si>
  <si>
    <t>Сумма руб. с НДС</t>
  </si>
  <si>
    <t>Приобретение материалов/оборудования</t>
  </si>
  <si>
    <t>Наличие на складе Заказчика</t>
  </si>
  <si>
    <t>Сроки поставки</t>
  </si>
  <si>
    <t>Заказчиком</t>
  </si>
  <si>
    <t>Подрядчиком</t>
  </si>
  <si>
    <t>прокладка М-47 по серии 3.407.9-146.3-01КМ</t>
  </si>
  <si>
    <t>Примечание:</t>
  </si>
  <si>
    <t>1. Приобретенные материалы Заказчиком выдаются Подрядчику по давальческой схеме.</t>
  </si>
  <si>
    <t>2. При составлении сметной документации количество материалов необходимо учитывать с коэффициентом расхода, 
согласно сметных норм.</t>
  </si>
  <si>
    <t>3. Перед закупом материалов, указанных в приложении 4  ("Приобретение материалов/ оборудования Подрядчиком"), Подрядчик обязан запросить наличие данных материалов в свободных остатках Заказчика (в ДКС ООО "Нобель Ойл" (КО)) и получить их, в случае наличия, на основании соответствующего письма ДКС ООО "Нобель Ойл" (КО).</t>
  </si>
  <si>
    <t>Стоимость работ определяется на основании актуальной редакции сборников базовых цен Федеральных единичных расценок, в программе Гранд-смета, с использованием  индексов  ООО "Стройинформресурс" первого месяца каждого квартала (1 кв. - январь; 2 кв. - апрель;  3 кв. - июль;  4 кв. - октябрь).</t>
  </si>
  <si>
    <t>Техническое задание составлено по проекту-аналогу . Возможна корректировка объема работ в сторону увеличения после получения рабочей документации</t>
  </si>
  <si>
    <t>для проведение тендера  на выполнение СМР по объекту:</t>
  </si>
  <si>
    <t>Установка дозирования химреагентов УДХ2Б-10</t>
  </si>
  <si>
    <t>Монтаж  УДХ2Б-10</t>
  </si>
  <si>
    <t>1/3,5</t>
  </si>
  <si>
    <t>1/14,6</t>
  </si>
  <si>
    <t>Монтаж емкости дренажной ЕД-1(V=8м3)</t>
  </si>
  <si>
    <t>1/2,8</t>
  </si>
  <si>
    <t>швеллер 20 ГОСТ 8240-97</t>
  </si>
  <si>
    <t>Уголок L75x6 мм ГОСТ 8509-93</t>
  </si>
  <si>
    <t>лист ПВ506 мм ТУ3626,11-5-89</t>
  </si>
  <si>
    <t>Изготовление и монтаж ограждения</t>
  </si>
  <si>
    <t>Уголок L50x50х5 мм ГОСТ 8509-93</t>
  </si>
  <si>
    <t>лист 4х50х1000 ГОСТ 19903-2015</t>
  </si>
  <si>
    <t>лист 4х150х1000 ГОСТ 19903-2015</t>
  </si>
  <si>
    <t>Изготовление и монтаж лестницы</t>
  </si>
  <si>
    <t>Уголок L100x100х8 мм ГОСТ 8509-93</t>
  </si>
  <si>
    <t>лист 6х120х300 ГОСТ 19903-2015</t>
  </si>
  <si>
    <t>плита  тротурная 5п6</t>
  </si>
  <si>
    <t>щебень 10-20</t>
  </si>
  <si>
    <t>Укладка трутуарных плит 5п6 на щебеночное основание</t>
  </si>
  <si>
    <t>Антикоррозийная изоляция свай битумной мастикой толщ 3 мм</t>
  </si>
  <si>
    <t xml:space="preserve">Изготовление и погружение свай СМ1 (Ø325х8 L=10,5м) дизель-молотом </t>
  </si>
  <si>
    <t>труба 325х8 ГОСТ 8732-78</t>
  </si>
  <si>
    <t>6/4</t>
  </si>
  <si>
    <t>лист 10х350х350 ГОСТ 19903-2015</t>
  </si>
  <si>
    <t xml:space="preserve">Изготовление и погружение свай СМ2 (Ø159х8 L=9,5м) дизель-молотом </t>
  </si>
  <si>
    <t>4/1,13</t>
  </si>
  <si>
    <t>труба 159х8 ГОСТ 8732-78</t>
  </si>
  <si>
    <t xml:space="preserve">Изготовление и погружение свай (Ø114х5 L=5,9м) дизель-молотом </t>
  </si>
  <si>
    <t>Изготовление и монтаж опоры Оп1</t>
  </si>
  <si>
    <t>лист 8х200х200 ГОСТ 19903-2015</t>
  </si>
  <si>
    <t>2/1,58</t>
  </si>
  <si>
    <t>Изготовление и монтаж балки Б1</t>
  </si>
  <si>
    <t>швеллер 12 ГОСТ 8240-97</t>
  </si>
  <si>
    <t>Уголок L100x8 мм ГОСТ 8509-93</t>
  </si>
  <si>
    <t>труба 159х6 ГОСТ 8732-78</t>
  </si>
  <si>
    <t>труба 219х8 ГОСТ 8732-78</t>
  </si>
  <si>
    <t>лист 10х300х300 ГОСТ 19903-2015</t>
  </si>
  <si>
    <t>лист 8х100х200 ГОСТ 19903-2015</t>
  </si>
  <si>
    <t>4/1,342</t>
  </si>
  <si>
    <t xml:space="preserve">Изготовление и погружение свай СМ2 (Ø159х8 L=8 м) дизель-молотом </t>
  </si>
  <si>
    <t>1/0,238</t>
  </si>
  <si>
    <t>Изготовление и монтаж опор ОП1</t>
  </si>
  <si>
    <t>Изготовление и монтаж опор ОП2</t>
  </si>
  <si>
    <t>труба 114х5 ГОСТ 10708-80</t>
  </si>
  <si>
    <t>труба 159х6 ГОСТ 10708-80</t>
  </si>
  <si>
    <t>лист 10 мм ГОСТ 19903-2015</t>
  </si>
  <si>
    <t>лист 6 мм ГОСТ 19903-2015</t>
  </si>
  <si>
    <t xml:space="preserve">Изготовление и погружение свай СМ1 (Ø219х8 L=7,39 м) дизель-молотом </t>
  </si>
  <si>
    <t>Антикоррозийная изоляция свай-стоек битумной мастикой толщ. 3 мм</t>
  </si>
  <si>
    <t>Антикоррозийная изоляция свай битумной мастикой толщ.3 мм</t>
  </si>
  <si>
    <t>Антикоррозийная изоляция свай битумной мастикойтолщ.3 мм</t>
  </si>
  <si>
    <t>Антикоррозийная изоляция свай битумной мастикой толщ. 3 мм</t>
  </si>
  <si>
    <t xml:space="preserve">Изготовление и погружение свай СМ1 (Ø219х8 L=10,5м) дизель-молотом </t>
  </si>
  <si>
    <t>лист 10х260х260 ГОСТ 19903-2015</t>
  </si>
  <si>
    <t>4/1,769</t>
  </si>
  <si>
    <t>4/1,134</t>
  </si>
  <si>
    <t>Бурение лидерных скважин на глубину 2,2м диаметром 350мм</t>
  </si>
  <si>
    <t xml:space="preserve">Изготовление и погружение свай СМ1 (Ø325х8 L=12,3 м) дизель-молотом </t>
  </si>
  <si>
    <t>труба 325х8 мм ГОСТ 8732-78</t>
  </si>
  <si>
    <t>40/31,152</t>
  </si>
  <si>
    <t>швеллер 20У ГОСТ 8239-89</t>
  </si>
  <si>
    <t>уголок 75х6 ГОСТ 8509-93</t>
  </si>
  <si>
    <t xml:space="preserve">Изготовление и монтаж настила Н1 </t>
  </si>
  <si>
    <t>Окраска надземных металлических конструкций эмалью ПФ-115 в 2 слоя по слою грунтовки ГФ-017</t>
  </si>
  <si>
    <t>42/5,181</t>
  </si>
  <si>
    <t>1/6</t>
  </si>
  <si>
    <t>ВВГнг(А)-ХЛ 5х120мс (N, PE)</t>
  </si>
  <si>
    <t>ВВГнг(А)-ХЛ 5х50мс (N, PE)</t>
  </si>
  <si>
    <t>ВВГнг(А)-ХЛ 5х25мс (N, PE)</t>
  </si>
  <si>
    <t>ПуВнг(А)-LS 1х10</t>
  </si>
  <si>
    <t>ВВГнг(А)-ХЛ 3х10ок-3</t>
  </si>
  <si>
    <t>ВВГнг(А)-ХЛ 5х6ок (N, PE)</t>
  </si>
  <si>
    <t>ВВГнг(А)-ХЛ 5х4ок (N, PE)</t>
  </si>
  <si>
    <t>ВБШвнг(А)-ХЛ 5х4ок (N, PE)</t>
  </si>
  <si>
    <t>ВВГнг(А)-ХЛ 5х2.5ок (N, PE)</t>
  </si>
  <si>
    <t>ВВГнг(А)-FRLS 3х2.5ок (N, PE)</t>
  </si>
  <si>
    <t>Наконечник кабельный медный луженый ТМЛ 120-12-17</t>
  </si>
  <si>
    <t>Стойка кабельная стальная 400мм К1150</t>
  </si>
  <si>
    <t>Стойка кабельная стальная 600мм К1151</t>
  </si>
  <si>
    <t>Полка кабельная стальная К1163</t>
  </si>
  <si>
    <t>Короб глухой замковый стальной ГКЗ-400х200х2000</t>
  </si>
  <si>
    <t>Рукав стальной с ХБ уплотнением РЗ-ЦХ-25</t>
  </si>
  <si>
    <t>Труба водогазопроводная стальная 25х3,2</t>
  </si>
  <si>
    <t>Круг стальной; L=5000 мм ∅20</t>
  </si>
  <si>
    <t>Полоса стальная 4х40</t>
  </si>
  <si>
    <t>Регулируемая станция компенсации реактивной мощности 150кВАр ДКРМ1,2</t>
  </si>
  <si>
    <t>Щит для подключения противопожарных устройств с АВР УАВР ЩАП-12 УХЛ4</t>
  </si>
  <si>
    <t>Светильник светодиодный; Uн=90...264 В; Рн=500 Вт;PLANT NEO 01-400</t>
  </si>
  <si>
    <t>Ящик управления освещением. Ввод/вывод 380В. 10А, цепь управления 220В, с программатором и фотореле, наружней установки ЯУО 9601 3074 ХЛ1</t>
  </si>
  <si>
    <t>Коробка клеммная; Uн=660 В; Iн=25 А; клеммные зажимы - 32 шт;степень защиты - IP54; климатическое исполнение - КСРВ-Т15</t>
  </si>
  <si>
    <t>заземлитель горизонтальный из полосовой стали 40х4 мм</t>
  </si>
  <si>
    <t>заземлитель вертикальный из круглой стали диаметром 20 мм</t>
  </si>
  <si>
    <t xml:space="preserve">шт </t>
  </si>
  <si>
    <t>Станция управления; Uн вых=380 В; Iн вых=160 А; fн вых= 50 Гц;климатическое исполнение - УХЛ1 ЭЛЕКТОН-05  ПЧ-ТТПТ-160-380-50-1-УХЛ1</t>
  </si>
  <si>
    <t>Трансформатор силовой; Рн=100 кВА; Uн вн=1540 В; Uн нн=380 В;пределы регулирования Uвн: 650 В - 3000 В; схема соединения обмоток ВН/НН - Yн/Yн-о; климатическое исполнение - УХЛ1                                      ТМПНГ-(Ч)-СЭЩ-100/3-11-УХЛ1</t>
  </si>
  <si>
    <t>Коробка переходная; Uн=3000 В; Iн=100 А; степень защиты - IP43;климатическое исполнение - УХЛ1            КПК-1М</t>
  </si>
  <si>
    <t>Монтаж кабельной продукции по конструкциям, лоткам с креплением на поворотах и концах трассы на 8 скв. в т.ч.:</t>
  </si>
  <si>
    <t>Наконечник кабельный медный луженый ТМЛ 95-12-15</t>
  </si>
  <si>
    <t>Шкаф распределительный; Uн=380 В; Iн=63 А; степень защиты - IP43;климатическое исполнение - УХЛ1 КСРВ-Т15</t>
  </si>
  <si>
    <t>ККГнг(А)-ХЛ 5х95мс (N, PE)</t>
  </si>
  <si>
    <t>ВВГнг(А)-ХЛ 3х16ок-3</t>
  </si>
  <si>
    <t xml:space="preserve">Испытания и измерения электрооборудования КТПН </t>
  </si>
  <si>
    <t>42/0,571</t>
  </si>
  <si>
    <t>205/0,258</t>
  </si>
  <si>
    <t>Задвижка клиновая с выдвижным шпинделем,фланцевая, в комплекте с ответными фланцами,прокладками крепежными изделиями,с ручным приводом. Герметичность затвора по ГОСТ 9544-2015 класс "А".Климатическое исполнение ХЛ1 по ГОСТ 15150-69.Среда - нефтегазоводяная смесь.DN150 мм;  PN40 (4,0) кгс/см2 (МПа) 30лс15нж</t>
  </si>
  <si>
    <t>Задвижка клиновая с выдвижным шпинделем,фланцевая, в комплекте с ответными фланцами,прокладками крепежными изделиями,с ручным приводом. Герметичность затвора по ГОСТ 9544-2015 класс "А".Климатическое исполнение ХЛ1 по ГОСТ 15150-69.Среда - нефтегазоводяная смесь.DN80 мм;  PN40 (4,0) кгс/см2 (МПа) 30лс15нж</t>
  </si>
  <si>
    <t>Задвижка клиновая с выдвижным шпинделем,фланцевая, в комплекте с ответными фланцами,прокладками крепежными изделиями,с ручным приводом. Герметичность затвора по ГОСТ 9544-2015 класс "А".Климатическое исполнение ХЛ1 по ГОСТ 15150-69.Среда - нефтегазоводяная смесь.DN80 мм;  PN16 (1,6) кгс/см2 (МПа) 30лс41нж</t>
  </si>
  <si>
    <t>Задвижка клиновая с выдвижным шпинделем,фланцевая, в комплекте с ответными фланцами,прокладками крепежными изделиями,с электроприводом. Герметичность затвора по ГОСТ 9544-2015 класс "А".Климатическое исполнение ХЛ1 по ГОСТ 15150-69.Среда - нефтегазоводяная смесь.DN150 мм;  PN40 (4,0) кгс/см2 (МПа)</t>
  </si>
  <si>
    <t>Задвижка клиновая с выдвижным шпинделем,фланцевая, в комплекте с ответными фланцами,прокладками крепежными изделиями,с ручным приводом. Герметичность затвора по ГОСТ 9544-2015 класс "А".Климатическое исполнение ХЛ1 по ГОСТ 15150-69.Среда - нефтегазоводяная смесь.DN50 мм;  PN16 (1,6) кгс/см2 (МПа) 30лс41нж</t>
  </si>
  <si>
    <t>Задвижка клиновая с выдвижным шпинделем,под приварку,с ручным приводом. Герметичность затвора по ГОСТ 9544-2015 класс "А".Климатическое исполнение ХЛ1 по ГОСТ 15150-69.Среда - вода. DN80 мм;  PN25 (2,5) кгс/см2 (МПа) 30лс45нж</t>
  </si>
  <si>
    <t>Задвижка клиновая с выдвижным шпинделем,под приварку,с ручным приводом. Герметичность затвора по ГОСТ 9544-2015 класс "А".Климатическое исполнение ХЛ1 по ГОСТ 15150-69.Среда - вода. DN50 мм;  PN25 (2,5) кгс/см2 (МПа) 30лс45нж</t>
  </si>
  <si>
    <t>Задвижка клиновая с выдвижным шпинделем,под приварку,с ручным приводом. Герметичность затвора по ГОСТ 9544-2015 класс "А".Климатическое исполнение ХЛ1 по ГОСТ 15150-69.Среда - вода. DN100 мм;  PN25 (2,5) кгс/см2 (МПа) 30лс45нж</t>
  </si>
  <si>
    <t>Затвор обратный  в комплекте, крепежными деталями и прокладками DN80 мм;  PN40 (4,0) кгс/см2 (МПа) 19лс54нж</t>
  </si>
  <si>
    <t>Затвор обратный  в комплекте, крепежными деталями и прокладками DN50 мм;  PN16 (1,6) кгс/см2 (МПа) 19лс54нж</t>
  </si>
  <si>
    <t>Вентили стальные прямоточные DN 5, РN 350. Затвор обратный поворотный в комплекте с ответным фланцами, прокладками и крепежом. Климатическое исполнение ХЛ1 ВПЭМ 5Х35 ХЛ М20х1,5-В</t>
  </si>
  <si>
    <t>Кран шаровый дроссельный DN80 мм;  PN 210 (21,0) кгс/см2 (МПа) КШД</t>
  </si>
  <si>
    <t>Предохранитель огневой, в комплекте с ответными  фланцами, крепежными изделиями и прокладками DN 100 мм, Q= 100 м³/час ТУ 3689-002-0217636-93 
ПО-100 УХЛ</t>
  </si>
  <si>
    <t>Быстроразъемное соединение БРС80-40 УХЛ DN 80 мм</t>
  </si>
  <si>
    <t>Быстроразъемное соединение БРС50-40 УХЛ DN 50 мм</t>
  </si>
  <si>
    <t>Регулятора давления «после себя» DN125; РN25,0МПа</t>
  </si>
  <si>
    <t xml:space="preserve">Клапан предохранитеьный пружинный DN50мм; Ру16(1,6) кгс/см2 (МПа); Nпр=13; Рнастр.=0,6МПа
СППК4Р-50-16нж УХЛ1 17нж17нж </t>
  </si>
  <si>
    <t>Головка муфтовая ГМ-80-1,6 УХЛ DN 80 мм ГОСТ Р53279-2009</t>
  </si>
  <si>
    <t>Труба 159х8-20ЮЧ</t>
  </si>
  <si>
    <t>надземные</t>
  </si>
  <si>
    <t>Труба 89х9-20ЮЧ</t>
  </si>
  <si>
    <t>Труба 89х6-20ЮЧ</t>
  </si>
  <si>
    <t>Труба 57х6-20ЮЧ</t>
  </si>
  <si>
    <t>Труба 114х12-20ЮЧ</t>
  </si>
  <si>
    <t>Труба 89х8-20ЮЧ</t>
  </si>
  <si>
    <t>Труба 114х6-20ЮЧ</t>
  </si>
  <si>
    <t>Труба 219х6-20ЮЧ</t>
  </si>
  <si>
    <t>подземные</t>
  </si>
  <si>
    <t>Трубы стальные бесшовные горячедеформированные ТУ 14-3-1600-89</t>
  </si>
  <si>
    <t>Труба 159х8-20ЮЧ ПЭ-ПК</t>
  </si>
  <si>
    <t>Труба 89х9-20ЮЧ  ПЭ-ПК</t>
  </si>
  <si>
    <t>Труба 89х6-20ЮЧ ПЭ-ПК</t>
  </si>
  <si>
    <t>Труба 57х6-20ЮЧ ПЭ-ПК</t>
  </si>
  <si>
    <t>Труба 114х12-20ЮЧ ПЭ-ПК</t>
  </si>
  <si>
    <t>Труба 89х8-20ЮЧ ПЭ-ПК</t>
  </si>
  <si>
    <t>Трубы стальные бесшовные горячедеформированные с наружным двухслойным полиэтиленовым покрытием ТУ 14-3-1600-89</t>
  </si>
  <si>
    <t>Отвод крутоизогнутый без покрытия ТУ 1462-203-0147016-01</t>
  </si>
  <si>
    <t>Отвод 90 159х8-20ЮЧ</t>
  </si>
  <si>
    <t>шт.</t>
  </si>
  <si>
    <t>Отвод 90 89х9-20ЮЧ</t>
  </si>
  <si>
    <t>Отвод 90 89х6-20ЮЧ</t>
  </si>
  <si>
    <t>Отвод 90 57х6-20ЮЧ</t>
  </si>
  <si>
    <t>Отвод 90 114х12-20ЮЧ</t>
  </si>
  <si>
    <t>Отвод 90 114х6-20ЮЧ</t>
  </si>
  <si>
    <t xml:space="preserve">Отвод крутоизогнутый с наружным 2-х слойным полиэтиленовым покрытием ТУ 2313-003-48733781-2008 </t>
  </si>
  <si>
    <t>Отвод 90 159х8-20ЮЧ (Н)</t>
  </si>
  <si>
    <t>Отвод 90 89х9-20ЮЧ (Н)</t>
  </si>
  <si>
    <t>Отвод 90 89х6-20ЮЧ (Н)</t>
  </si>
  <si>
    <t>Отвод 90 114х12-20ЮЧ (Н)</t>
  </si>
  <si>
    <t>Переходы без покрытия ТУ 1462-203-0147016-01</t>
  </si>
  <si>
    <t>Переход К 89х10-76х9-20ЮЧ</t>
  </si>
  <si>
    <t>Переход К 133х9-89х9-20ЮЧ</t>
  </si>
  <si>
    <t>Переход К 168х14-114х11-20ЮЧ</t>
  </si>
  <si>
    <t xml:space="preserve">Переход с наружным 2-х слойным эпоксидным покрытием ТУ 2313-003-48733781-2008 </t>
  </si>
  <si>
    <t>Переход К 114х8-89х8-20ЮЧ (Н)</t>
  </si>
  <si>
    <t>Переход К 219х10-89х5-20ЮЧ (Н)</t>
  </si>
  <si>
    <t>Тройники без покрытия ТУ 1462-203-0147016-01</t>
  </si>
  <si>
    <t>Тройник 114х12-57х8-20ЮЧ</t>
  </si>
  <si>
    <t>Тройник 89х8-20ЮЧ</t>
  </si>
  <si>
    <t>Тройник 89х8-57х6-20ЮЧ</t>
  </si>
  <si>
    <t>Тройник 219х6-20ЮЧ</t>
  </si>
  <si>
    <t>Тройник 159х8-114х8-20ЮЧ (Н)</t>
  </si>
  <si>
    <t xml:space="preserve">Тройники с наружным 2-х слойным эпоксидным покрытием ТУ 2313-003-48733781-2008 </t>
  </si>
  <si>
    <t>Тройник 114х12-20ЮЧ (Н)</t>
  </si>
  <si>
    <t>Тройник 114х12-89х9-20ЮЧ (Н)</t>
  </si>
  <si>
    <t>Тройник 89х6-57х5-20ЮЧ (Н)</t>
  </si>
  <si>
    <t>Тройник 89х6-20ЮЧ (Н)</t>
  </si>
  <si>
    <t>Заглушка 219х8-09Г2С</t>
  </si>
  <si>
    <t>Заглушка 159х6-09Г2С</t>
  </si>
  <si>
    <t>Заглушка 114х12-20ЮЧ (Н)</t>
  </si>
  <si>
    <t>Заглушка 89х9-20ЮЧ (Н)</t>
  </si>
  <si>
    <t>Заглушка 89х6-20ЮЧ (Н)</t>
  </si>
  <si>
    <t>Заглушки ТУ 1462-203-0147016-01</t>
  </si>
  <si>
    <t xml:space="preserve">Заглушки с наружным 2-х слойным эпоксидным покрытием ТУ 2313-003-48733781-2008 </t>
  </si>
  <si>
    <t>Испытание трубопроводов на герметичность гидравлическим способом при рабочем давлении, в т.ч.:</t>
  </si>
  <si>
    <t>Прочие изделия</t>
  </si>
  <si>
    <t>Опора ОПХ2-100.159</t>
  </si>
  <si>
    <t>ОСТ 36-94-83</t>
  </si>
  <si>
    <t>Опора ОПХ2-100.89</t>
  </si>
  <si>
    <t>Опора ОПХ2-100.114</t>
  </si>
  <si>
    <t>Опора ОПП2-100.89</t>
  </si>
  <si>
    <t>Опора ОПП2-100.57</t>
  </si>
  <si>
    <t>Опора ОПБ2-100.114</t>
  </si>
  <si>
    <t>Опора под отвод 114</t>
  </si>
  <si>
    <t>ОСТ 34-10-622-93</t>
  </si>
  <si>
    <t>Опора под задвижку DN 150</t>
  </si>
  <si>
    <t>для трубы DN 150</t>
  </si>
  <si>
    <t>компл.</t>
  </si>
  <si>
    <t>для трубы DN 100</t>
  </si>
  <si>
    <t>для трубы DN 80</t>
  </si>
  <si>
    <t>для трубы DN 50</t>
  </si>
  <si>
    <t>Мастика битумная 2,5мм</t>
  </si>
  <si>
    <t>ТУ 102-340-83</t>
  </si>
  <si>
    <t>21,98</t>
  </si>
  <si>
    <t xml:space="preserve">Стеклохолст </t>
  </si>
  <si>
    <t>ТУ 21-23-97-77</t>
  </si>
  <si>
    <t>Битумно-резиновая мастика 0,5мм</t>
  </si>
  <si>
    <t>ГОСТ 15836-79</t>
  </si>
  <si>
    <t>63,74</t>
  </si>
  <si>
    <t>Теплоизоляция трубопроводов и арматуры</t>
  </si>
  <si>
    <t>Маты минераловатные прошивные марки М-100 s=60 мм</t>
  </si>
  <si>
    <t xml:space="preserve">ГОСТ 21880-2011 </t>
  </si>
  <si>
    <t>23,69</t>
  </si>
  <si>
    <t>Полуцилиндры минераловатные марки М-100 s=60 мм</t>
  </si>
  <si>
    <t>ГОСТ 23208-2003</t>
  </si>
  <si>
    <t>0,69</t>
  </si>
  <si>
    <t>Покровный слой сталь тонколистовая оцинкованная s=0.5мм</t>
  </si>
  <si>
    <t>ГОСТ 14918-80*</t>
  </si>
  <si>
    <t>99,03</t>
  </si>
  <si>
    <t>Грунтовка ГФ-021 (1 слой)</t>
  </si>
  <si>
    <t>71,32</t>
  </si>
  <si>
    <t>Краска БТ-177 (2 слоя)</t>
  </si>
  <si>
    <t>108,64</t>
  </si>
  <si>
    <t xml:space="preserve">Гидроизоляция </t>
  </si>
  <si>
    <t>Обертка "Полилен-ОБ 40-ОБ-63"  (2 слоя)</t>
  </si>
  <si>
    <t>19,4</t>
  </si>
  <si>
    <t>Термоусаживающаяся манжета "ТИАЛ-М"У 2293-001-58210788-2004</t>
  </si>
  <si>
    <t>Монтаж подвижных пор</t>
  </si>
  <si>
    <t xml:space="preserve">Антикоррозионная изоляция толщиной 7,5 мм для наружной поверхности емкости V=8м3 </t>
  </si>
  <si>
    <t xml:space="preserve">Антикоррозионная изоляция толщиной 7,5 мм  для наружной поверхности емкости V=63м3 </t>
  </si>
  <si>
    <t>Антикррозионное покрытие надземных теплоизолируемых трубопроводов</t>
  </si>
  <si>
    <t>Труба 159х8</t>
  </si>
  <si>
    <t>Труба 89х9</t>
  </si>
  <si>
    <t>Труба 89х6</t>
  </si>
  <si>
    <t>Труба 57х6</t>
  </si>
  <si>
    <t>Труба 89х8-</t>
  </si>
  <si>
    <t>Труба 219х6</t>
  </si>
  <si>
    <t>Труба 114х12</t>
  </si>
  <si>
    <t>Труба 89х8</t>
  </si>
  <si>
    <t xml:space="preserve">Прожекторная мачта ПМ </t>
  </si>
  <si>
    <t xml:space="preserve">Прожекторная мачта ПМ - 1шт </t>
  </si>
  <si>
    <t>Трубы стальные бесшовные горячедеформированные 
ТУ 14-3-1600-89</t>
  </si>
  <si>
    <t>Трубы стальные бесшовные горячедеформированные с наружным двухслойным полиэтиленовым покрытием 
ТУ 14-3-1600-89</t>
  </si>
  <si>
    <t xml:space="preserve">Переход с наружным 2-х слойным эпоксидным покрытием 
ТУ 2313-003-48733781-2008 </t>
  </si>
  <si>
    <t xml:space="preserve">Тройники с наружным 2-х слойным эпоксидным покрытием 
ТУ 2313-003-48733781-2008 </t>
  </si>
  <si>
    <t xml:space="preserve">Заглушки с наружным 2-х слойным эпоксидным покрытием 
ТУ 2313-003-48733781-2008 </t>
  </si>
  <si>
    <t>Основание  АГЗУ</t>
  </si>
  <si>
    <t>Основание установки дозирования реагента</t>
  </si>
  <si>
    <t>Изготовление и монтаж съемного ограждения лестницы</t>
  </si>
  <si>
    <t>Изготовление и монтаж фаркопа</t>
  </si>
  <si>
    <t>Очистка поверхности металлоконструкций</t>
  </si>
  <si>
    <t xml:space="preserve">труба 325х6 ГОСТ 10704-91 </t>
  </si>
  <si>
    <t xml:space="preserve">труба 159х6 ГОСТ 10704-91 </t>
  </si>
  <si>
    <t>Площадка обслуживания скважин</t>
  </si>
  <si>
    <t>Монтаж КТПК</t>
  </si>
  <si>
    <t>труба 89х5,5 ГОСТ 10704-91</t>
  </si>
  <si>
    <t>Изготовление и монтаж основания площадки</t>
  </si>
  <si>
    <t>труба 127х5 ГОСТ 10704-91</t>
  </si>
  <si>
    <t>труба 18х2,0 ГОСТ 10704-91</t>
  </si>
  <si>
    <t>труба 89х5 ГОСТ 10704-91</t>
  </si>
  <si>
    <t>Обязательно указывать в сметах удельный  вес инертных материалов (песок щебень и т.д.)</t>
  </si>
  <si>
    <t>Сроки выполнения работ: 210 календарных дней</t>
  </si>
  <si>
    <t>Особые условия</t>
  </si>
  <si>
    <t xml:space="preserve">Монтаж АГЗУ </t>
  </si>
  <si>
    <t>Выдержка под давлением при гидравлическом испытании на герметичность, в т.ч.:</t>
  </si>
  <si>
    <t>Клапан обратный омываемый незамерзающий под приварку к трубопроводу 89х8-13ХФА-К52 
РКу80х14-000</t>
  </si>
  <si>
    <t>Район строительства: ХМАО-Югра, Нефтеюганский  район</t>
  </si>
  <si>
    <t xml:space="preserve">Емкость подземная дренажная </t>
  </si>
  <si>
    <t>Основание площадки обслуживания СУ, КТП и Блока автоматики.</t>
  </si>
  <si>
    <t>Монтаж отборного устройства давления ЗК14</t>
  </si>
  <si>
    <t>отборное устройство давления угловое С16-200 У(К321215МР-015) ЗК 14-2-9-2009</t>
  </si>
  <si>
    <t>Монтаж бобышки прямой БП02-М20х1,5-50</t>
  </si>
  <si>
    <t>бобышка прямая в комплекте с пробкой и прокладкой БП02-М20х1,5-50</t>
  </si>
  <si>
    <t>Монтаж вентиля ВПЭМ 5х35 М20х1,5-Н М20х1,5-В</t>
  </si>
  <si>
    <t>вентиль ВПЭМ 5х35 М20х1,5-Н М20х1,5-В</t>
  </si>
  <si>
    <t>Автоматизация комплексная</t>
  </si>
  <si>
    <t>Монтаж приборов и средств автоматизации, в т.ч.:</t>
  </si>
  <si>
    <t>манометр показывающий технический, предел измерений 6 МПа, класс точности 1,5, степень защиты IP40 МП4-У УХЛ1, 6МПа -1,5-IP40</t>
  </si>
  <si>
    <t>манометр показывающий технический, предел измерений 40 МПа, класс точности 1,5, степень защиты IP40МП4-У0УХЛ1, 40,0МПа -1,5-IP40</t>
  </si>
  <si>
    <t>Уровнемер беспроводный магнитострикционный согласно ОЛ: 1) модуль передающий 2) базовая станция</t>
  </si>
  <si>
    <t>коробка зажимов взрывозащищенная серии МТ, МТР312-(-50+40)125-8х25А2FFC1RAC105(А)-2х25А2FFC1RAC105(В)-8х25А2FFC1RAC105(С)-2,5х74(В)</t>
  </si>
  <si>
    <t>коробка зажимов взрывозащищенная серии МТ, МТР310-(-50+40)125-8х25А2FFC1RAC050(А)-1х25А2FFC1RAC180(В)-8х25А2FFC1RAC050(С)-1х25А2FFC1RAC180(D)-2,5х56(В)</t>
  </si>
  <si>
    <t>Преобразователь избыточного давления  беспроводный согласно ОЛ: 1) модуль передающий.</t>
  </si>
  <si>
    <t>лоток неперфорированный 300х100, L=3000 мм в комплекте с крышкой с заземлителем</t>
  </si>
  <si>
    <t>угол CD вертикальный внешний 90 гр. 300/100 в комплекте с крышкой</t>
  </si>
  <si>
    <t>угол CРО горизонтальный 90 гр. 300/100 в комплекте с крышкой</t>
  </si>
  <si>
    <t>ответвитель DPT Т-образный горизонтальный 300х100</t>
  </si>
  <si>
    <t>заглушка сборная</t>
  </si>
  <si>
    <t>полка К1161</t>
  </si>
  <si>
    <t>металлорукав гибкий герметичный МРПИнг-20</t>
  </si>
  <si>
    <t>труба водогазопроводная 25х3,2</t>
  </si>
  <si>
    <t>Монтаж кабельной продукции по конструкциям, лоткам с креплением на поворотах и концах трассы, в т.ч.:</t>
  </si>
  <si>
    <t>кабель КВВГЭнг-LS-ХЛ 4х1,5</t>
  </si>
  <si>
    <t>кабель КВВГЭнг-LS-ХЛ 7х1,5</t>
  </si>
  <si>
    <t>кабель КВВГЭнг-LS-ХЛ 14х1,5</t>
  </si>
  <si>
    <t>кабель "витая пара" UTP Cat6 ZH нг(А)-HF 4х2х0,57</t>
  </si>
  <si>
    <t>провод желто-зеленый для заземления ПуГВ 1х4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</si>
  <si>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</si>
  <si>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16 мм2</t>
  </si>
  <si>
    <t>расходомер-счетчик -ППД</t>
  </si>
  <si>
    <t>Сухая заделка кабеля и жил</t>
  </si>
  <si>
    <t>Антикоррозионное покрытие надземных теплоизолируемых трубопроводов</t>
  </si>
  <si>
    <t>м3/тн</t>
  </si>
  <si>
    <t>1/1,6</t>
  </si>
  <si>
    <t>3,74/8,23</t>
  </si>
  <si>
    <t>0,1/0,16</t>
  </si>
  <si>
    <t>0,5/1,1</t>
  </si>
  <si>
    <t>м3/м3</t>
  </si>
  <si>
    <t>0,16/0,352</t>
  </si>
  <si>
    <t>0,11/0,176</t>
  </si>
  <si>
    <t>0,05/0,11</t>
  </si>
  <si>
    <t>29,44/47,04</t>
  </si>
  <si>
    <t>7,36/16,192</t>
  </si>
  <si>
    <t>5,76/9,216</t>
  </si>
  <si>
    <t>0,72/1,584</t>
  </si>
  <si>
    <t>4,02/6,432</t>
  </si>
  <si>
    <t>1/2,2</t>
  </si>
  <si>
    <t>6/0,136</t>
  </si>
  <si>
    <t>3/0,077</t>
  </si>
  <si>
    <t>83/1,088</t>
  </si>
  <si>
    <t>88/1,002</t>
  </si>
  <si>
    <t>23/0,221</t>
  </si>
  <si>
    <t>14,5/113</t>
  </si>
  <si>
    <t>13/0,175</t>
  </si>
  <si>
    <t>27/0,642</t>
  </si>
  <si>
    <t>17/0,385</t>
  </si>
  <si>
    <t>599/8,476</t>
  </si>
  <si>
    <t>55/0,569</t>
  </si>
  <si>
    <t>2/0,015</t>
  </si>
  <si>
    <t>46/1,179</t>
  </si>
  <si>
    <t>1/0,012</t>
  </si>
  <si>
    <t>99,03/0,402</t>
  </si>
  <si>
    <t>м2/тн</t>
  </si>
  <si>
    <t>19,4/0,136</t>
  </si>
  <si>
    <t>71,32/3,57</t>
  </si>
  <si>
    <t>108,64/0,435</t>
  </si>
  <si>
    <r>
      <t xml:space="preserve">Стройка: </t>
    </r>
    <r>
      <rPr>
        <b/>
        <sz val="12"/>
        <rFont val="Arial"/>
        <family val="2"/>
        <charset val="204"/>
      </rPr>
      <t>"Обустройство кустовой площадки №6 Северо-Ютымского месторождения нефти"</t>
    </r>
  </si>
  <si>
    <t>комплектная трансформаторная подстанция 6/0.4кВ 1250 кВА</t>
  </si>
  <si>
    <t xml:space="preserve">Расстояние от г.Нижневартовска до объекта ориентировочно 450 км </t>
  </si>
  <si>
    <t>Обустройство кустовой площадки № 6 на 8 скв.</t>
  </si>
  <si>
    <t>ЕП 8-2000-1300</t>
  </si>
  <si>
    <t>АВТОМАТИЗИРОВАННАЯ ГРУППОВАЯ ЗАМЕРНАЯ УСТАНОВКА НА 14 ПОДКЛЮЧЕНИЙ
«ОЗНА-МАССОМЕР»-ЕЕ-400-14.</t>
  </si>
  <si>
    <t xml:space="preserve">"Обустройство кустовой площадки № 3 Северо-Ютымского месторождения нефти" </t>
  </si>
  <si>
    <t>Подстанция КТПК 1250/6/0,4 с трансформатором ТМГ 1250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</si>
</sst>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0.0"/>
    <numFmt numFmtId="168" formatCode="0.0000"/>
  </numFmts>
  <fonts count="5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1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3"/>
      <name val="Gost type A"/>
      <charset val="204"/>
    </font>
    <font>
      <b/>
      <sz val="10"/>
      <color indexed="8"/>
      <name val="Arial"/>
      <family val="2"/>
      <charset val="204"/>
    </font>
    <font>
      <sz val="11"/>
      <color rgb="FF0070C0"/>
      <name val="Times New Roman"/>
      <family val="1"/>
      <charset val="204"/>
    </font>
    <font>
      <sz val="10"/>
      <color rgb="FF0070C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i/>
      <sz val="8"/>
      <name val="Arial"/>
      <family val="2"/>
      <charset val="204"/>
    </font>
    <font>
      <b/>
      <sz val="8"/>
      <color theme="1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4" borderId="9" applyNumberFormat="0" applyFont="0" applyAlignment="0" applyProtection="0"/>
    <xf numFmtId="0" fontId="4" fillId="24" borderId="9" applyNumberFormat="0" applyFon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" fillId="0" borderId="0"/>
    <xf numFmtId="0" fontId="2" fillId="0" borderId="0"/>
    <xf numFmtId="0" fontId="5" fillId="0" borderId="0">
      <alignment horizontal="left" vertical="top"/>
    </xf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42" fillId="0" borderId="0"/>
    <xf numFmtId="0" fontId="4" fillId="0" borderId="0"/>
    <xf numFmtId="0" fontId="31" fillId="0" borderId="0"/>
    <xf numFmtId="0" fontId="31" fillId="0" borderId="0"/>
  </cellStyleXfs>
  <cellXfs count="324">
    <xf numFmtId="0" fontId="0" fillId="0" borderId="0" xfId="0"/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31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25" borderId="1" xfId="0" applyFont="1" applyFill="1" applyBorder="1" applyAlignment="1">
      <alignment horizontal="left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34" fillId="2" borderId="1" xfId="0" applyFont="1" applyFill="1" applyBorder="1" applyAlignment="1">
      <alignment horizontal="center" vertical="center" wrapText="1"/>
    </xf>
    <xf numFmtId="166" fontId="34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166" fontId="30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7" fillId="26" borderId="0" xfId="0" applyFont="1" applyFill="1" applyAlignment="1">
      <alignment vertical="center" wrapText="1"/>
    </xf>
    <xf numFmtId="0" fontId="37" fillId="26" borderId="0" xfId="0" applyFont="1" applyFill="1" applyAlignment="1">
      <alignment horizontal="left" vertical="center"/>
    </xf>
    <xf numFmtId="0" fontId="38" fillId="26" borderId="0" xfId="0" applyFont="1" applyFill="1" applyBorder="1" applyAlignment="1">
      <alignment horizontal="center" vertical="center" wrapText="1"/>
    </xf>
    <xf numFmtId="0" fontId="39" fillId="26" borderId="0" xfId="0" applyFont="1" applyFill="1" applyAlignment="1">
      <alignment wrapText="1"/>
    </xf>
    <xf numFmtId="0" fontId="37" fillId="26" borderId="0" xfId="0" applyFont="1" applyFill="1" applyBorder="1" applyAlignment="1"/>
    <xf numFmtId="0" fontId="37" fillId="26" borderId="0" xfId="0" applyFont="1" applyFill="1" applyAlignment="1">
      <alignment horizontal="left"/>
    </xf>
    <xf numFmtId="0" fontId="37" fillId="26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40" fillId="0" borderId="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167" fontId="3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30" fillId="2" borderId="0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1" xfId="0" applyNumberFormat="1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49" fontId="43" fillId="0" borderId="1" xfId="0" applyNumberFormat="1" applyFont="1" applyFill="1" applyBorder="1" applyAlignment="1">
      <alignment horizontal="center" vertical="center" shrinkToFit="1"/>
    </xf>
    <xf numFmtId="0" fontId="43" fillId="0" borderId="1" xfId="0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30" fillId="2" borderId="16" xfId="0" applyNumberFormat="1" applyFont="1" applyFill="1" applyBorder="1" applyAlignment="1">
      <alignment horizontal="left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32" fillId="0" borderId="1" xfId="0" applyFont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49" fontId="30" fillId="0" borderId="1" xfId="0" applyNumberFormat="1" applyFont="1" applyFill="1" applyBorder="1" applyAlignment="1" applyProtection="1">
      <alignment horizontal="left" vertical="center" shrinkToFit="1"/>
    </xf>
    <xf numFmtId="0" fontId="32" fillId="0" borderId="14" xfId="0" applyFont="1" applyBorder="1" applyAlignment="1">
      <alignment vertical="center"/>
    </xf>
    <xf numFmtId="49" fontId="30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left" vertical="center" shrinkToFit="1"/>
    </xf>
    <xf numFmtId="49" fontId="33" fillId="0" borderId="1" xfId="0" applyNumberFormat="1" applyFont="1" applyFill="1" applyBorder="1" applyAlignment="1" applyProtection="1">
      <alignment horizontal="left" vertical="center" shrinkToFit="1"/>
    </xf>
    <xf numFmtId="49" fontId="33" fillId="0" borderId="1" xfId="0" applyNumberFormat="1" applyFont="1" applyFill="1" applyBorder="1" applyAlignment="1" applyProtection="1">
      <alignment horizontal="center" vertical="center" shrinkToFit="1"/>
    </xf>
    <xf numFmtId="2" fontId="33" fillId="0" borderId="1" xfId="0" applyNumberFormat="1" applyFont="1" applyFill="1" applyBorder="1" applyAlignment="1">
      <alignment horizontal="center" vertical="center" shrinkToFit="1"/>
    </xf>
    <xf numFmtId="49" fontId="30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 applyProtection="1">
      <alignment horizontal="left" vertical="center" shrinkToFit="1"/>
    </xf>
    <xf numFmtId="0" fontId="32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 shrinkToFit="1"/>
    </xf>
    <xf numFmtId="0" fontId="32" fillId="0" borderId="0" xfId="0" applyFont="1" applyAlignment="1">
      <alignment horizontal="center" wrapText="1"/>
    </xf>
    <xf numFmtId="0" fontId="33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166" fontId="32" fillId="0" borderId="1" xfId="0" applyNumberFormat="1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4" fillId="2" borderId="1" xfId="0" applyFont="1" applyFill="1" applyBorder="1" applyAlignment="1">
      <alignment horizontal="center" wrapText="1"/>
    </xf>
    <xf numFmtId="1" fontId="32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wrapText="1"/>
    </xf>
    <xf numFmtId="0" fontId="34" fillId="2" borderId="0" xfId="0" applyFont="1" applyFill="1" applyAlignment="1">
      <alignment horizontal="center" wrapText="1"/>
    </xf>
    <xf numFmtId="1" fontId="32" fillId="0" borderId="1" xfId="0" applyNumberFormat="1" applyFont="1" applyBorder="1" applyAlignment="1">
      <alignment horizontal="center" wrapText="1"/>
    </xf>
    <xf numFmtId="167" fontId="3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4" fillId="25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5" fillId="0" borderId="0" xfId="0" applyFont="1" applyAlignment="1">
      <alignment wrapText="1"/>
    </xf>
    <xf numFmtId="0" fontId="35" fillId="0" borderId="1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wrapText="1"/>
    </xf>
    <xf numFmtId="0" fontId="32" fillId="2" borderId="1" xfId="0" applyFont="1" applyFill="1" applyBorder="1" applyAlignment="1">
      <alignment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 applyProtection="1">
      <alignment horizontal="left" vertical="center" wrapText="1" shrinkToFit="1"/>
    </xf>
    <xf numFmtId="0" fontId="30" fillId="2" borderId="14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Border="1" applyAlignment="1">
      <alignment wrapText="1"/>
    </xf>
    <xf numFmtId="0" fontId="4" fillId="26" borderId="0" xfId="0" applyFont="1" applyFill="1" applyAlignment="1">
      <alignment vertical="center" wrapText="1"/>
    </xf>
    <xf numFmtId="0" fontId="33" fillId="26" borderId="0" xfId="0" applyFont="1" applyFill="1" applyAlignment="1">
      <alignment wrapText="1"/>
    </xf>
    <xf numFmtId="0" fontId="30" fillId="26" borderId="0" xfId="0" applyFont="1" applyFill="1" applyBorder="1" applyAlignment="1">
      <alignment horizontal="center" vertical="center" wrapText="1"/>
    </xf>
    <xf numFmtId="0" fontId="4" fillId="26" borderId="0" xfId="0" applyFont="1" applyFill="1" applyAlignment="1">
      <alignment horizontal="left" vertical="center"/>
    </xf>
    <xf numFmtId="0" fontId="33" fillId="26" borderId="0" xfId="0" applyFont="1" applyFill="1" applyBorder="1" applyAlignment="1">
      <alignment wrapText="1"/>
    </xf>
    <xf numFmtId="0" fontId="4" fillId="26" borderId="0" xfId="0" applyFont="1" applyFill="1" applyBorder="1" applyAlignment="1"/>
    <xf numFmtId="0" fontId="4" fillId="26" borderId="0" xfId="0" applyFont="1" applyFill="1" applyAlignment="1">
      <alignment horizontal="left"/>
    </xf>
    <xf numFmtId="0" fontId="4" fillId="26" borderId="0" xfId="0" applyFont="1" applyFill="1" applyBorder="1" applyAlignment="1">
      <alignment horizontal="left"/>
    </xf>
    <xf numFmtId="0" fontId="34" fillId="2" borderId="0" xfId="0" applyFont="1" applyFill="1" applyBorder="1" applyAlignment="1">
      <alignment wrapText="1"/>
    </xf>
    <xf numFmtId="0" fontId="32" fillId="2" borderId="0" xfId="0" applyFont="1" applyFill="1" applyBorder="1" applyAlignment="1">
      <alignment wrapText="1"/>
    </xf>
    <xf numFmtId="0" fontId="32" fillId="2" borderId="0" xfId="0" applyFont="1" applyFill="1" applyAlignment="1">
      <alignment wrapText="1"/>
    </xf>
    <xf numFmtId="0" fontId="34" fillId="0" borderId="1" xfId="0" applyFont="1" applyFill="1" applyBorder="1" applyAlignment="1">
      <alignment wrapText="1"/>
    </xf>
    <xf numFmtId="0" fontId="32" fillId="0" borderId="12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1" xfId="0" applyFont="1" applyBorder="1" applyAlignment="1">
      <alignment wrapText="1"/>
    </xf>
    <xf numFmtId="0" fontId="34" fillId="2" borderId="0" xfId="0" applyFont="1" applyFill="1" applyAlignment="1">
      <alignment wrapText="1"/>
    </xf>
    <xf numFmtId="0" fontId="34" fillId="2" borderId="1" xfId="0" applyFont="1" applyFill="1" applyBorder="1" applyAlignment="1">
      <alignment wrapText="1"/>
    </xf>
    <xf numFmtId="0" fontId="32" fillId="2" borderId="12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0" fontId="34" fillId="0" borderId="1" xfId="0" applyFont="1" applyBorder="1" applyAlignment="1">
      <alignment wrapText="1"/>
    </xf>
    <xf numFmtId="0" fontId="34" fillId="0" borderId="0" xfId="0" applyFont="1" applyAlignment="1">
      <alignment wrapText="1"/>
    </xf>
    <xf numFmtId="167" fontId="34" fillId="0" borderId="1" xfId="0" applyNumberFormat="1" applyFont="1" applyFill="1" applyBorder="1" applyAlignment="1">
      <alignment wrapText="1"/>
    </xf>
    <xf numFmtId="167" fontId="34" fillId="2" borderId="1" xfId="0" applyNumberFormat="1" applyFont="1" applyFill="1" applyBorder="1" applyAlignment="1">
      <alignment wrapText="1"/>
    </xf>
    <xf numFmtId="0" fontId="35" fillId="0" borderId="1" xfId="0" applyFont="1" applyBorder="1" applyAlignment="1">
      <alignment wrapText="1"/>
    </xf>
    <xf numFmtId="0" fontId="35" fillId="0" borderId="0" xfId="0" applyFont="1" applyAlignment="1">
      <alignment wrapText="1"/>
    </xf>
    <xf numFmtId="0" fontId="46" fillId="0" borderId="1" xfId="0" applyFont="1" applyBorder="1" applyAlignment="1">
      <alignment wrapText="1"/>
    </xf>
    <xf numFmtId="0" fontId="46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6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41" fillId="25" borderId="14" xfId="0" applyFont="1" applyFill="1" applyBorder="1" applyAlignment="1">
      <alignment vertical="center" wrapText="1"/>
    </xf>
    <xf numFmtId="0" fontId="4" fillId="2" borderId="14" xfId="0" applyNumberFormat="1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 applyProtection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shrinkToFit="1"/>
    </xf>
    <xf numFmtId="49" fontId="4" fillId="0" borderId="14" xfId="0" applyNumberFormat="1" applyFont="1" applyFill="1" applyBorder="1" applyAlignment="1" applyProtection="1">
      <alignment horizontal="left" vertical="center" shrinkToFit="1"/>
    </xf>
    <xf numFmtId="49" fontId="4" fillId="0" borderId="14" xfId="0" applyNumberFormat="1" applyFont="1" applyFill="1" applyBorder="1" applyAlignment="1" applyProtection="1">
      <alignment horizontal="left" vertical="center" wrapText="1" shrinkToFit="1"/>
    </xf>
    <xf numFmtId="0" fontId="30" fillId="2" borderId="12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 applyProtection="1">
      <alignment horizontal="left" vertical="center" shrinkToFit="1"/>
    </xf>
    <xf numFmtId="0" fontId="30" fillId="0" borderId="14" xfId="0" applyFont="1" applyFill="1" applyBorder="1" applyAlignment="1">
      <alignment horizontal="left" vertical="center" shrinkToFit="1"/>
    </xf>
    <xf numFmtId="2" fontId="32" fillId="0" borderId="1" xfId="0" applyNumberFormat="1" applyFont="1" applyBorder="1" applyAlignment="1">
      <alignment horizont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1" fontId="34" fillId="2" borderId="1" xfId="0" applyNumberFormat="1" applyFont="1" applyFill="1" applyBorder="1" applyAlignment="1">
      <alignment horizontal="center" wrapText="1"/>
    </xf>
    <xf numFmtId="166" fontId="32" fillId="0" borderId="1" xfId="0" applyNumberFormat="1" applyFont="1" applyBorder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47" fillId="25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32" fillId="2" borderId="15" xfId="0" applyFont="1" applyFill="1" applyBorder="1" applyAlignment="1">
      <alignment wrapText="1"/>
    </xf>
    <xf numFmtId="0" fontId="48" fillId="26" borderId="0" xfId="0" applyFont="1" applyFill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wrapText="1"/>
    </xf>
    <xf numFmtId="0" fontId="52" fillId="2" borderId="1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vertical="center"/>
    </xf>
    <xf numFmtId="0" fontId="53" fillId="0" borderId="1" xfId="0" applyFont="1" applyBorder="1" applyAlignment="1">
      <alignment vertical="center"/>
    </xf>
    <xf numFmtId="0" fontId="31" fillId="2" borderId="18" xfId="0" applyFont="1" applyFill="1" applyBorder="1" applyAlignment="1">
      <alignment horizontal="center" vertical="center" wrapText="1"/>
    </xf>
    <xf numFmtId="0" fontId="54" fillId="25" borderId="1" xfId="0" applyFont="1" applyFill="1" applyBorder="1" applyAlignment="1">
      <alignment horizontal="left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26" borderId="0" xfId="0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vertical="center" wrapText="1"/>
    </xf>
    <xf numFmtId="0" fontId="50" fillId="0" borderId="1" xfId="0" applyFont="1" applyBorder="1" applyAlignment="1">
      <alignment wrapText="1"/>
    </xf>
    <xf numFmtId="0" fontId="50" fillId="2" borderId="0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left" wrapText="1"/>
    </xf>
    <xf numFmtId="167" fontId="3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9" fillId="26" borderId="0" xfId="0" applyFont="1" applyFill="1" applyBorder="1" applyAlignment="1">
      <alignment wrapText="1"/>
    </xf>
    <xf numFmtId="0" fontId="36" fillId="26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30" fillId="2" borderId="12" xfId="0" applyNumberFormat="1" applyFont="1" applyFill="1" applyBorder="1" applyAlignment="1">
      <alignment horizontal="center" vertical="center" wrapText="1"/>
    </xf>
    <xf numFmtId="0" fontId="30" fillId="2" borderId="14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 applyProtection="1">
      <alignment horizontal="left" vertical="center" wrapText="1" shrinkToFit="1"/>
    </xf>
    <xf numFmtId="49" fontId="30" fillId="0" borderId="14" xfId="0" applyNumberFormat="1" applyFont="1" applyFill="1" applyBorder="1" applyAlignment="1" applyProtection="1">
      <alignment horizontal="left" vertical="center" wrapText="1" shrinkToFit="1"/>
    </xf>
    <xf numFmtId="0" fontId="40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32" fillId="0" borderId="15" xfId="0" applyFont="1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0" fillId="2" borderId="12" xfId="0" applyNumberFormat="1" applyFont="1" applyFill="1" applyBorder="1" applyAlignment="1">
      <alignment horizontal="left" vertical="center" wrapText="1"/>
    </xf>
    <xf numFmtId="0" fontId="30" fillId="2" borderId="13" xfId="0" applyNumberFormat="1" applyFont="1" applyFill="1" applyBorder="1" applyAlignment="1">
      <alignment horizontal="left" vertical="center" wrapText="1"/>
    </xf>
    <xf numFmtId="0" fontId="30" fillId="2" borderId="14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 shrinkToFit="1"/>
    </xf>
    <xf numFmtId="0" fontId="30" fillId="0" borderId="13" xfId="0" applyFont="1" applyFill="1" applyBorder="1" applyAlignment="1">
      <alignment horizontal="left" vertical="center" wrapText="1" shrinkToFit="1"/>
    </xf>
    <xf numFmtId="0" fontId="30" fillId="0" borderId="14" xfId="0" applyFont="1" applyFill="1" applyBorder="1" applyAlignment="1">
      <alignment horizontal="left" vertical="center" wrapText="1" shrinkToFi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 applyProtection="1">
      <alignment horizontal="left" vertical="center"/>
    </xf>
    <xf numFmtId="49" fontId="30" fillId="0" borderId="13" xfId="0" applyNumberFormat="1" applyFont="1" applyFill="1" applyBorder="1" applyAlignment="1" applyProtection="1">
      <alignment horizontal="left" vertical="center"/>
    </xf>
    <xf numFmtId="49" fontId="30" fillId="0" borderId="14" xfId="0" applyNumberFormat="1" applyFont="1" applyFill="1" applyBorder="1" applyAlignment="1" applyProtection="1">
      <alignment horizontal="left" vertical="center"/>
    </xf>
    <xf numFmtId="49" fontId="30" fillId="0" borderId="12" xfId="0" applyNumberFormat="1" applyFont="1" applyFill="1" applyBorder="1" applyAlignment="1" applyProtection="1">
      <alignment horizontal="left" vertical="center" wrapText="1" shrinkToFit="1"/>
    </xf>
    <xf numFmtId="49" fontId="30" fillId="0" borderId="12" xfId="0" applyNumberFormat="1" applyFont="1" applyFill="1" applyBorder="1" applyAlignment="1" applyProtection="1">
      <alignment horizontal="left" vertical="center" shrinkToFit="1"/>
    </xf>
    <xf numFmtId="49" fontId="30" fillId="0" borderId="13" xfId="0" applyNumberFormat="1" applyFont="1" applyFill="1" applyBorder="1" applyAlignment="1" applyProtection="1">
      <alignment horizontal="left" vertical="center" shrinkToFit="1"/>
    </xf>
    <xf numFmtId="49" fontId="30" fillId="0" borderId="14" xfId="0" applyNumberFormat="1" applyFont="1" applyFill="1" applyBorder="1" applyAlignment="1" applyProtection="1">
      <alignment horizontal="left" vertical="center" shrinkToFit="1"/>
    </xf>
    <xf numFmtId="0" fontId="4" fillId="26" borderId="0" xfId="0" applyFont="1" applyFill="1" applyAlignment="1">
      <alignment horizontal="left" vertical="center" wrapTex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40" fillId="2" borderId="12" xfId="0" applyNumberFormat="1" applyFont="1" applyFill="1" applyBorder="1" applyAlignment="1">
      <alignment horizontal="left" vertical="center" wrapText="1"/>
    </xf>
    <xf numFmtId="0" fontId="40" fillId="2" borderId="13" xfId="0" applyNumberFormat="1" applyFont="1" applyFill="1" applyBorder="1" applyAlignment="1">
      <alignment horizontal="left" vertical="center" wrapText="1"/>
    </xf>
    <xf numFmtId="0" fontId="40" fillId="2" borderId="14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 applyProtection="1">
      <alignment horizontal="center" vertical="center" wrapText="1" shrinkToFit="1"/>
    </xf>
    <xf numFmtId="49" fontId="44" fillId="0" borderId="13" xfId="0" applyNumberFormat="1" applyFont="1" applyFill="1" applyBorder="1" applyAlignment="1" applyProtection="1">
      <alignment horizontal="center" vertical="center" wrapText="1" shrinkToFit="1"/>
    </xf>
    <xf numFmtId="49" fontId="44" fillId="0" borderId="14" xfId="0" applyNumberFormat="1" applyFont="1" applyFill="1" applyBorder="1" applyAlignment="1" applyProtection="1">
      <alignment horizontal="center" vertical="center" wrapText="1" shrinkToFit="1"/>
    </xf>
    <xf numFmtId="0" fontId="4" fillId="26" borderId="0" xfId="0" applyFont="1" applyFill="1" applyBorder="1" applyAlignment="1">
      <alignment horizontal="left" vertical="center" wrapText="1"/>
    </xf>
  </cellXfs>
  <cellStyles count="104">
    <cellStyle name="20% - Акцент1 2" xfId="6"/>
    <cellStyle name="20% - Акцент1 3" xfId="5"/>
    <cellStyle name="20% - Акцент2 2" xfId="8"/>
    <cellStyle name="20% - Акцент2 3" xfId="7"/>
    <cellStyle name="20% - Акцент3 2" xfId="10"/>
    <cellStyle name="20% - Акцент3 3" xfId="9"/>
    <cellStyle name="20% - Акцент4 2" xfId="12"/>
    <cellStyle name="20% - Акцент4 3" xfId="11"/>
    <cellStyle name="20% - Акцент5 2" xfId="14"/>
    <cellStyle name="20% - Акцент5 3" xfId="13"/>
    <cellStyle name="20% - Акцент6 2" xfId="16"/>
    <cellStyle name="20% - Акцент6 3" xfId="15"/>
    <cellStyle name="40% - Акцент1 2" xfId="18"/>
    <cellStyle name="40% - Акцент1 3" xfId="17"/>
    <cellStyle name="40% - Акцент2 2" xfId="20"/>
    <cellStyle name="40% - Акцент2 3" xfId="19"/>
    <cellStyle name="40% - Акцент3 2" xfId="22"/>
    <cellStyle name="40% - Акцент3 3" xfId="21"/>
    <cellStyle name="40% - Акцент4 2" xfId="24"/>
    <cellStyle name="40% - Акцент4 3" xfId="23"/>
    <cellStyle name="40% - Акцент5 2" xfId="26"/>
    <cellStyle name="40% - Акцент5 3" xfId="25"/>
    <cellStyle name="40% - Акцент6 2" xfId="28"/>
    <cellStyle name="40% - Акцент6 3" xfId="27"/>
    <cellStyle name="60% - Акцент1 2" xfId="30"/>
    <cellStyle name="60% - Акцент1 3" xfId="29"/>
    <cellStyle name="60% - Акцент2 2" xfId="32"/>
    <cellStyle name="60% - Акцент2 3" xfId="31"/>
    <cellStyle name="60% - Акцент3 2" xfId="34"/>
    <cellStyle name="60% - Акцент3 3" xfId="33"/>
    <cellStyle name="60% - Акцент4 2" xfId="36"/>
    <cellStyle name="60% - Акцент4 3" xfId="35"/>
    <cellStyle name="60% - Акцент5 2" xfId="38"/>
    <cellStyle name="60% - Акцент5 3" xfId="37"/>
    <cellStyle name="60% - Акцент6 2" xfId="40"/>
    <cellStyle name="60% - Акцент6 3" xfId="39"/>
    <cellStyle name="Акцент1 2" xfId="42"/>
    <cellStyle name="Акцент1 3" xfId="41"/>
    <cellStyle name="Акцент2 2" xfId="44"/>
    <cellStyle name="Акцент2 3" xfId="43"/>
    <cellStyle name="Акцент3 2" xfId="46"/>
    <cellStyle name="Акцент3 3" xfId="45"/>
    <cellStyle name="Акцент4 2" xfId="48"/>
    <cellStyle name="Акцент4 3" xfId="47"/>
    <cellStyle name="Акцент5 2" xfId="50"/>
    <cellStyle name="Акцент5 3" xfId="49"/>
    <cellStyle name="Акцент6 2" xfId="52"/>
    <cellStyle name="Акцент6 3" xfId="51"/>
    <cellStyle name="Ввод  2" xfId="54"/>
    <cellStyle name="Ввод  3" xfId="53"/>
    <cellStyle name="Вывод 2" xfId="56"/>
    <cellStyle name="Вывод 3" xfId="55"/>
    <cellStyle name="Вычисление 2" xfId="58"/>
    <cellStyle name="Вычисление 3" xfId="57"/>
    <cellStyle name="Заголовок 1 2" xfId="60"/>
    <cellStyle name="Заголовок 1 3" xfId="59"/>
    <cellStyle name="Заголовок 2 2" xfId="62"/>
    <cellStyle name="Заголовок 2 3" xfId="61"/>
    <cellStyle name="Заголовок 3 2" xfId="64"/>
    <cellStyle name="Заголовок 3 3" xfId="63"/>
    <cellStyle name="Заголовок 4 2" xfId="66"/>
    <cellStyle name="Заголовок 4 3" xfId="65"/>
    <cellStyle name="Итог 2" xfId="68"/>
    <cellStyle name="Итог 3" xfId="67"/>
    <cellStyle name="Контрольная ячейка 2" xfId="70"/>
    <cellStyle name="Контрольная ячейка 3" xfId="69"/>
    <cellStyle name="Название 2" xfId="72"/>
    <cellStyle name="Название 3" xfId="71"/>
    <cellStyle name="Нейтральный 2" xfId="74"/>
    <cellStyle name="Нейтральный 3" xfId="73"/>
    <cellStyle name="Обычный" xfId="0" builtinId="0"/>
    <cellStyle name="Обычный 10" xfId="102"/>
    <cellStyle name="Обычный 13" xfId="3"/>
    <cellStyle name="Обычный 2" xfId="1"/>
    <cellStyle name="Обычный 2 2" xfId="96"/>
    <cellStyle name="Обычный 2 2 2" xfId="98"/>
    <cellStyle name="Обычный 2 3" xfId="75"/>
    <cellStyle name="Обычный 3" xfId="76"/>
    <cellStyle name="Обычный 4" xfId="92"/>
    <cellStyle name="Обычный 4 2" xfId="99"/>
    <cellStyle name="Обычный 4 3" xfId="101"/>
    <cellStyle name="Обычный 5" xfId="95"/>
    <cellStyle name="Обычный 6" xfId="4"/>
    <cellStyle name="Обычный 7" xfId="93"/>
    <cellStyle name="Обычный 8" xfId="100"/>
    <cellStyle name="Обычный 9" xfId="103"/>
    <cellStyle name="Плохой 2" xfId="78"/>
    <cellStyle name="Плохой 3" xfId="77"/>
    <cellStyle name="Пояснение 2" xfId="80"/>
    <cellStyle name="Пояснение 3" xfId="79"/>
    <cellStyle name="Примечание 2" xfId="82"/>
    <cellStyle name="Примечание 3" xfId="81"/>
    <cellStyle name="Связанная ячейка 2" xfId="84"/>
    <cellStyle name="Связанная ячейка 3" xfId="83"/>
    <cellStyle name="Стиль 1" xfId="85"/>
    <cellStyle name="Текст предупреждения 2" xfId="87"/>
    <cellStyle name="Текст предупреждения 3" xfId="86"/>
    <cellStyle name="Финансовый 2" xfId="2"/>
    <cellStyle name="Финансовый 2 2" xfId="97"/>
    <cellStyle name="Финансовый 2 3" xfId="89"/>
    <cellStyle name="Финансовый 3" xfId="88"/>
    <cellStyle name="Хвост" xfId="94"/>
    <cellStyle name="Хороший 2" xfId="91"/>
    <cellStyle name="Хороший 3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12689</xdr:colOff>
      <xdr:row>414</xdr:row>
      <xdr:rowOff>13153</xdr:rowOff>
    </xdr:from>
    <xdr:to>
      <xdr:col>4</xdr:col>
      <xdr:colOff>326831</xdr:colOff>
      <xdr:row>415</xdr:row>
      <xdr:rowOff>0</xdr:rowOff>
    </xdr:to>
    <xdr:sp macro="" textlink="">
      <xdr:nvSpPr>
        <xdr:cNvPr id="4" name="Text Box 707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775564" y="45304528"/>
          <a:ext cx="314142" cy="18022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414</xdr:row>
      <xdr:rowOff>13153</xdr:rowOff>
    </xdr:from>
    <xdr:to>
      <xdr:col>4</xdr:col>
      <xdr:colOff>669530</xdr:colOff>
      <xdr:row>415</xdr:row>
      <xdr:rowOff>0</xdr:rowOff>
    </xdr:to>
    <xdr:sp macro="" textlink="">
      <xdr:nvSpPr>
        <xdr:cNvPr id="5" name="Text Box 707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089705" y="45304528"/>
          <a:ext cx="342700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669530</xdr:colOff>
      <xdr:row>414</xdr:row>
      <xdr:rowOff>13153</xdr:rowOff>
    </xdr:from>
    <xdr:to>
      <xdr:col>4</xdr:col>
      <xdr:colOff>1002710</xdr:colOff>
      <xdr:row>415</xdr:row>
      <xdr:rowOff>0</xdr:rowOff>
    </xdr:to>
    <xdr:sp macro="" textlink="">
      <xdr:nvSpPr>
        <xdr:cNvPr id="6" name="Text Box 707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432405" y="45304528"/>
          <a:ext cx="333180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1021750</xdr:colOff>
      <xdr:row>414</xdr:row>
      <xdr:rowOff>13153</xdr:rowOff>
    </xdr:from>
    <xdr:to>
      <xdr:col>5</xdr:col>
      <xdr:colOff>0</xdr:colOff>
      <xdr:row>415</xdr:row>
      <xdr:rowOff>0</xdr:rowOff>
    </xdr:to>
    <xdr:sp macro="" textlink="">
      <xdr:nvSpPr>
        <xdr:cNvPr id="7" name="Text Box 708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784625" y="45304528"/>
          <a:ext cx="323661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414</xdr:row>
      <xdr:rowOff>13153</xdr:rowOff>
    </xdr:from>
    <xdr:to>
      <xdr:col>1</xdr:col>
      <xdr:colOff>640267</xdr:colOff>
      <xdr:row>415</xdr:row>
      <xdr:rowOff>0</xdr:rowOff>
    </xdr:to>
    <xdr:sp macro="" textlink="">
      <xdr:nvSpPr>
        <xdr:cNvPr id="8" name="Text Box 708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127325" y="45304528"/>
          <a:ext cx="485492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414</xdr:row>
      <xdr:rowOff>13153</xdr:rowOff>
    </xdr:from>
    <xdr:to>
      <xdr:col>1</xdr:col>
      <xdr:colOff>982966</xdr:colOff>
      <xdr:row>415</xdr:row>
      <xdr:rowOff>0</xdr:rowOff>
    </xdr:to>
    <xdr:sp macro="" textlink="">
      <xdr:nvSpPr>
        <xdr:cNvPr id="9" name="Text Box 708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631855" y="45304528"/>
          <a:ext cx="323661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3</xdr:col>
      <xdr:colOff>1990725</xdr:colOff>
      <xdr:row>428</xdr:row>
      <xdr:rowOff>9525</xdr:rowOff>
    </xdr:from>
    <xdr:to>
      <xdr:col>5</xdr:col>
      <xdr:colOff>0</xdr:colOff>
      <xdr:row>428</xdr:row>
      <xdr:rowOff>9525</xdr:rowOff>
    </xdr:to>
    <xdr:sp macro="" textlink="">
      <xdr:nvSpPr>
        <xdr:cNvPr id="11" name="Line 707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7753350" y="54254400"/>
          <a:ext cx="62579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12689</xdr:colOff>
      <xdr:row>427</xdr:row>
      <xdr:rowOff>13153</xdr:rowOff>
    </xdr:from>
    <xdr:to>
      <xdr:col>4</xdr:col>
      <xdr:colOff>326831</xdr:colOff>
      <xdr:row>428</xdr:row>
      <xdr:rowOff>12407</xdr:rowOff>
    </xdr:to>
    <xdr:sp macro="" textlink="">
      <xdr:nvSpPr>
        <xdr:cNvPr id="12" name="Text Box 707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775564" y="54077053"/>
          <a:ext cx="314142" cy="18022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427</xdr:row>
      <xdr:rowOff>13153</xdr:rowOff>
    </xdr:from>
    <xdr:to>
      <xdr:col>4</xdr:col>
      <xdr:colOff>669530</xdr:colOff>
      <xdr:row>428</xdr:row>
      <xdr:rowOff>12407</xdr:rowOff>
    </xdr:to>
    <xdr:sp macro="" textlink="">
      <xdr:nvSpPr>
        <xdr:cNvPr id="13" name="Text Box 707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089705" y="54077053"/>
          <a:ext cx="342700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1021750</xdr:colOff>
      <xdr:row>427</xdr:row>
      <xdr:rowOff>13153</xdr:rowOff>
    </xdr:from>
    <xdr:to>
      <xdr:col>5</xdr:col>
      <xdr:colOff>0</xdr:colOff>
      <xdr:row>428</xdr:row>
      <xdr:rowOff>12407</xdr:rowOff>
    </xdr:to>
    <xdr:sp macro="" textlink="">
      <xdr:nvSpPr>
        <xdr:cNvPr id="15" name="Text Box 7080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784625" y="54077053"/>
          <a:ext cx="323661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427</xdr:row>
      <xdr:rowOff>13153</xdr:rowOff>
    </xdr:from>
    <xdr:to>
      <xdr:col>1</xdr:col>
      <xdr:colOff>640267</xdr:colOff>
      <xdr:row>428</xdr:row>
      <xdr:rowOff>12407</xdr:rowOff>
    </xdr:to>
    <xdr:sp macro="" textlink="">
      <xdr:nvSpPr>
        <xdr:cNvPr id="16" name="Text Box 708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127325" y="54077053"/>
          <a:ext cx="485492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427</xdr:row>
      <xdr:rowOff>13153</xdr:rowOff>
    </xdr:from>
    <xdr:to>
      <xdr:col>1</xdr:col>
      <xdr:colOff>982966</xdr:colOff>
      <xdr:row>428</xdr:row>
      <xdr:rowOff>12407</xdr:rowOff>
    </xdr:to>
    <xdr:sp macro="" textlink="">
      <xdr:nvSpPr>
        <xdr:cNvPr id="17" name="Text Box 708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631855" y="54077053"/>
          <a:ext cx="323661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3</xdr:col>
      <xdr:colOff>1990725</xdr:colOff>
      <xdr:row>445</xdr:row>
      <xdr:rowOff>9525</xdr:rowOff>
    </xdr:from>
    <xdr:to>
      <xdr:col>5</xdr:col>
      <xdr:colOff>0</xdr:colOff>
      <xdr:row>445</xdr:row>
      <xdr:rowOff>9525</xdr:rowOff>
    </xdr:to>
    <xdr:sp macro="" textlink="">
      <xdr:nvSpPr>
        <xdr:cNvPr id="19" name="Line 707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7753350" y="63026925"/>
          <a:ext cx="62579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326830</xdr:colOff>
      <xdr:row>444</xdr:row>
      <xdr:rowOff>13153</xdr:rowOff>
    </xdr:from>
    <xdr:to>
      <xdr:col>4</xdr:col>
      <xdr:colOff>669530</xdr:colOff>
      <xdr:row>445</xdr:row>
      <xdr:rowOff>12407</xdr:rowOff>
    </xdr:to>
    <xdr:sp macro="" textlink="">
      <xdr:nvSpPr>
        <xdr:cNvPr id="21" name="Text Box 7078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089705" y="62849578"/>
          <a:ext cx="342700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1021750</xdr:colOff>
      <xdr:row>444</xdr:row>
      <xdr:rowOff>13153</xdr:rowOff>
    </xdr:from>
    <xdr:to>
      <xdr:col>5</xdr:col>
      <xdr:colOff>0</xdr:colOff>
      <xdr:row>445</xdr:row>
      <xdr:rowOff>12407</xdr:rowOff>
    </xdr:to>
    <xdr:sp macro="" textlink="">
      <xdr:nvSpPr>
        <xdr:cNvPr id="23" name="Text Box 7080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784625" y="62849578"/>
          <a:ext cx="323661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444</xdr:row>
      <xdr:rowOff>13153</xdr:rowOff>
    </xdr:from>
    <xdr:to>
      <xdr:col>1</xdr:col>
      <xdr:colOff>640267</xdr:colOff>
      <xdr:row>445</xdr:row>
      <xdr:rowOff>12407</xdr:rowOff>
    </xdr:to>
    <xdr:sp macro="" textlink="">
      <xdr:nvSpPr>
        <xdr:cNvPr id="24" name="Text Box 708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127325" y="62849578"/>
          <a:ext cx="485492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444</xdr:row>
      <xdr:rowOff>13153</xdr:rowOff>
    </xdr:from>
    <xdr:to>
      <xdr:col>1</xdr:col>
      <xdr:colOff>982966</xdr:colOff>
      <xdr:row>445</xdr:row>
      <xdr:rowOff>12407</xdr:rowOff>
    </xdr:to>
    <xdr:sp macro="" textlink="">
      <xdr:nvSpPr>
        <xdr:cNvPr id="25" name="Text Box 7082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631855" y="62849578"/>
          <a:ext cx="323661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3</xdr:col>
      <xdr:colOff>1990725</xdr:colOff>
      <xdr:row>467</xdr:row>
      <xdr:rowOff>9525</xdr:rowOff>
    </xdr:from>
    <xdr:to>
      <xdr:col>5</xdr:col>
      <xdr:colOff>9525</xdr:colOff>
      <xdr:row>467</xdr:row>
      <xdr:rowOff>9525</xdr:rowOff>
    </xdr:to>
    <xdr:sp macro="" textlink="">
      <xdr:nvSpPr>
        <xdr:cNvPr id="20" name="Line 707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7753350" y="71799450"/>
          <a:ext cx="62579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12689</xdr:colOff>
      <xdr:row>466</xdr:row>
      <xdr:rowOff>13153</xdr:rowOff>
    </xdr:from>
    <xdr:to>
      <xdr:col>4</xdr:col>
      <xdr:colOff>326831</xdr:colOff>
      <xdr:row>467</xdr:row>
      <xdr:rowOff>12407</xdr:rowOff>
    </xdr:to>
    <xdr:sp macro="" textlink="">
      <xdr:nvSpPr>
        <xdr:cNvPr id="22" name="Text Box 7077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775564" y="71622103"/>
          <a:ext cx="314142" cy="18022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466</xdr:row>
      <xdr:rowOff>13153</xdr:rowOff>
    </xdr:from>
    <xdr:to>
      <xdr:col>4</xdr:col>
      <xdr:colOff>669530</xdr:colOff>
      <xdr:row>467</xdr:row>
      <xdr:rowOff>12407</xdr:rowOff>
    </xdr:to>
    <xdr:sp macro="" textlink="">
      <xdr:nvSpPr>
        <xdr:cNvPr id="26" name="Text Box 707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089705" y="71622103"/>
          <a:ext cx="342700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669530</xdr:colOff>
      <xdr:row>466</xdr:row>
      <xdr:rowOff>13153</xdr:rowOff>
    </xdr:from>
    <xdr:to>
      <xdr:col>4</xdr:col>
      <xdr:colOff>1002710</xdr:colOff>
      <xdr:row>467</xdr:row>
      <xdr:rowOff>12407</xdr:rowOff>
    </xdr:to>
    <xdr:sp macro="" textlink="">
      <xdr:nvSpPr>
        <xdr:cNvPr id="27" name="Text Box 7079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432405" y="71622103"/>
          <a:ext cx="333180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974125</xdr:colOff>
      <xdr:row>466</xdr:row>
      <xdr:rowOff>22678</xdr:rowOff>
    </xdr:from>
    <xdr:to>
      <xdr:col>5</xdr:col>
      <xdr:colOff>0</xdr:colOff>
      <xdr:row>467</xdr:row>
      <xdr:rowOff>21932</xdr:rowOff>
    </xdr:to>
    <xdr:sp macro="" textlink="">
      <xdr:nvSpPr>
        <xdr:cNvPr id="28" name="Text Box 7080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537100" y="103387978"/>
          <a:ext cx="371286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12689</xdr:colOff>
      <xdr:row>482</xdr:row>
      <xdr:rowOff>13153</xdr:rowOff>
    </xdr:from>
    <xdr:to>
      <xdr:col>4</xdr:col>
      <xdr:colOff>326831</xdr:colOff>
      <xdr:row>483</xdr:row>
      <xdr:rowOff>0</xdr:rowOff>
    </xdr:to>
    <xdr:sp macro="" textlink="">
      <xdr:nvSpPr>
        <xdr:cNvPr id="32" name="Text Box 7077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775564" y="80394628"/>
          <a:ext cx="314142" cy="18022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482</xdr:row>
      <xdr:rowOff>13153</xdr:rowOff>
    </xdr:from>
    <xdr:to>
      <xdr:col>4</xdr:col>
      <xdr:colOff>669530</xdr:colOff>
      <xdr:row>483</xdr:row>
      <xdr:rowOff>0</xdr:rowOff>
    </xdr:to>
    <xdr:sp macro="" textlink="">
      <xdr:nvSpPr>
        <xdr:cNvPr id="33" name="Text Box 7078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089705" y="80394628"/>
          <a:ext cx="342700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669530</xdr:colOff>
      <xdr:row>482</xdr:row>
      <xdr:rowOff>13153</xdr:rowOff>
    </xdr:from>
    <xdr:to>
      <xdr:col>4</xdr:col>
      <xdr:colOff>1002710</xdr:colOff>
      <xdr:row>483</xdr:row>
      <xdr:rowOff>0</xdr:rowOff>
    </xdr:to>
    <xdr:sp macro="" textlink="">
      <xdr:nvSpPr>
        <xdr:cNvPr id="34" name="Text Box 7079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432405" y="80394628"/>
          <a:ext cx="333180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1021750</xdr:colOff>
      <xdr:row>482</xdr:row>
      <xdr:rowOff>13153</xdr:rowOff>
    </xdr:from>
    <xdr:to>
      <xdr:col>5</xdr:col>
      <xdr:colOff>0</xdr:colOff>
      <xdr:row>483</xdr:row>
      <xdr:rowOff>0</xdr:rowOff>
    </xdr:to>
    <xdr:sp macro="" textlink="">
      <xdr:nvSpPr>
        <xdr:cNvPr id="35" name="Text Box 7080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784625" y="80394628"/>
          <a:ext cx="323661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482</xdr:row>
      <xdr:rowOff>13153</xdr:rowOff>
    </xdr:from>
    <xdr:to>
      <xdr:col>1</xdr:col>
      <xdr:colOff>640267</xdr:colOff>
      <xdr:row>483</xdr:row>
      <xdr:rowOff>0</xdr:rowOff>
    </xdr:to>
    <xdr:sp macro="" textlink="">
      <xdr:nvSpPr>
        <xdr:cNvPr id="36" name="Text Box 7081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127325" y="80394628"/>
          <a:ext cx="485492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482</xdr:row>
      <xdr:rowOff>13153</xdr:rowOff>
    </xdr:from>
    <xdr:to>
      <xdr:col>1</xdr:col>
      <xdr:colOff>982966</xdr:colOff>
      <xdr:row>483</xdr:row>
      <xdr:rowOff>0</xdr:rowOff>
    </xdr:to>
    <xdr:sp macro="" textlink="">
      <xdr:nvSpPr>
        <xdr:cNvPr id="37" name="Text Box 7082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31855" y="80394628"/>
          <a:ext cx="323661" cy="18022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466</xdr:row>
      <xdr:rowOff>13153</xdr:rowOff>
    </xdr:from>
    <xdr:to>
      <xdr:col>1</xdr:col>
      <xdr:colOff>640267</xdr:colOff>
      <xdr:row>467</xdr:row>
      <xdr:rowOff>12407</xdr:rowOff>
    </xdr:to>
    <xdr:sp macro="" textlink="">
      <xdr:nvSpPr>
        <xdr:cNvPr id="38" name="Text Box 7081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975050" y="103378453"/>
          <a:ext cx="456917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466</xdr:row>
      <xdr:rowOff>13153</xdr:rowOff>
    </xdr:from>
    <xdr:to>
      <xdr:col>1</xdr:col>
      <xdr:colOff>982966</xdr:colOff>
      <xdr:row>467</xdr:row>
      <xdr:rowOff>12407</xdr:rowOff>
    </xdr:to>
    <xdr:sp macro="" textlink="">
      <xdr:nvSpPr>
        <xdr:cNvPr id="39" name="Text Box 708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431955" y="103378453"/>
          <a:ext cx="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3</xdr:col>
      <xdr:colOff>1990725</xdr:colOff>
      <xdr:row>401</xdr:row>
      <xdr:rowOff>9525</xdr:rowOff>
    </xdr:from>
    <xdr:to>
      <xdr:col>5</xdr:col>
      <xdr:colOff>9525</xdr:colOff>
      <xdr:row>401</xdr:row>
      <xdr:rowOff>9525</xdr:rowOff>
    </xdr:to>
    <xdr:sp macro="" textlink="">
      <xdr:nvSpPr>
        <xdr:cNvPr id="40" name="Line 707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8562975" y="111528225"/>
          <a:ext cx="1266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12689</xdr:colOff>
      <xdr:row>401</xdr:row>
      <xdr:rowOff>0</xdr:rowOff>
    </xdr:from>
    <xdr:to>
      <xdr:col>4</xdr:col>
      <xdr:colOff>326831</xdr:colOff>
      <xdr:row>401</xdr:row>
      <xdr:rowOff>12407</xdr:rowOff>
    </xdr:to>
    <xdr:sp macro="" textlink="">
      <xdr:nvSpPr>
        <xdr:cNvPr id="41" name="Text Box 7077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575664" y="111227053"/>
          <a:ext cx="314142" cy="30405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401</xdr:row>
      <xdr:rowOff>0</xdr:rowOff>
    </xdr:from>
    <xdr:to>
      <xdr:col>4</xdr:col>
      <xdr:colOff>669530</xdr:colOff>
      <xdr:row>401</xdr:row>
      <xdr:rowOff>12407</xdr:rowOff>
    </xdr:to>
    <xdr:sp macro="" textlink="">
      <xdr:nvSpPr>
        <xdr:cNvPr id="42" name="Text Box 7078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889805" y="111227053"/>
          <a:ext cx="34270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669530</xdr:colOff>
      <xdr:row>401</xdr:row>
      <xdr:rowOff>0</xdr:rowOff>
    </xdr:from>
    <xdr:to>
      <xdr:col>4</xdr:col>
      <xdr:colOff>1002710</xdr:colOff>
      <xdr:row>401</xdr:row>
      <xdr:rowOff>12407</xdr:rowOff>
    </xdr:to>
    <xdr:sp macro="" textlink="">
      <xdr:nvSpPr>
        <xdr:cNvPr id="43" name="Text Box 7079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232505" y="111227053"/>
          <a:ext cx="33318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1021750</xdr:colOff>
      <xdr:row>401</xdr:row>
      <xdr:rowOff>0</xdr:rowOff>
    </xdr:from>
    <xdr:to>
      <xdr:col>5</xdr:col>
      <xdr:colOff>0</xdr:colOff>
      <xdr:row>401</xdr:row>
      <xdr:rowOff>12407</xdr:rowOff>
    </xdr:to>
    <xdr:sp macro="" textlink="">
      <xdr:nvSpPr>
        <xdr:cNvPr id="44" name="Text Box 7080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584725" y="111227053"/>
          <a:ext cx="23555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401</xdr:row>
      <xdr:rowOff>0</xdr:rowOff>
    </xdr:from>
    <xdr:to>
      <xdr:col>1</xdr:col>
      <xdr:colOff>640267</xdr:colOff>
      <xdr:row>401</xdr:row>
      <xdr:rowOff>12407</xdr:rowOff>
    </xdr:to>
    <xdr:sp macro="" textlink="">
      <xdr:nvSpPr>
        <xdr:cNvPr id="45" name="Text Box 708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11975" y="111227053"/>
          <a:ext cx="485492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401</xdr:row>
      <xdr:rowOff>0</xdr:rowOff>
    </xdr:from>
    <xdr:to>
      <xdr:col>1</xdr:col>
      <xdr:colOff>982966</xdr:colOff>
      <xdr:row>401</xdr:row>
      <xdr:rowOff>12407</xdr:rowOff>
    </xdr:to>
    <xdr:sp macro="" textlink="">
      <xdr:nvSpPr>
        <xdr:cNvPr id="46" name="Text Box 708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16505" y="111227053"/>
          <a:ext cx="323661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12689</xdr:colOff>
      <xdr:row>495</xdr:row>
      <xdr:rowOff>13153</xdr:rowOff>
    </xdr:from>
    <xdr:to>
      <xdr:col>4</xdr:col>
      <xdr:colOff>326831</xdr:colOff>
      <xdr:row>496</xdr:row>
      <xdr:rowOff>0</xdr:rowOff>
    </xdr:to>
    <xdr:sp macro="" textlink="">
      <xdr:nvSpPr>
        <xdr:cNvPr id="47" name="Text Box 7077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575664" y="91262653"/>
          <a:ext cx="314142" cy="29164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495</xdr:row>
      <xdr:rowOff>13153</xdr:rowOff>
    </xdr:from>
    <xdr:to>
      <xdr:col>4</xdr:col>
      <xdr:colOff>669530</xdr:colOff>
      <xdr:row>496</xdr:row>
      <xdr:rowOff>0</xdr:rowOff>
    </xdr:to>
    <xdr:sp macro="" textlink="">
      <xdr:nvSpPr>
        <xdr:cNvPr id="48" name="Text Box 7078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889805" y="91262653"/>
          <a:ext cx="34270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669530</xdr:colOff>
      <xdr:row>495</xdr:row>
      <xdr:rowOff>13153</xdr:rowOff>
    </xdr:from>
    <xdr:to>
      <xdr:col>4</xdr:col>
      <xdr:colOff>1002710</xdr:colOff>
      <xdr:row>496</xdr:row>
      <xdr:rowOff>0</xdr:rowOff>
    </xdr:to>
    <xdr:sp macro="" textlink="">
      <xdr:nvSpPr>
        <xdr:cNvPr id="49" name="Text Box 7079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232505" y="91262653"/>
          <a:ext cx="33318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1021750</xdr:colOff>
      <xdr:row>495</xdr:row>
      <xdr:rowOff>13153</xdr:rowOff>
    </xdr:from>
    <xdr:to>
      <xdr:col>5</xdr:col>
      <xdr:colOff>0</xdr:colOff>
      <xdr:row>496</xdr:row>
      <xdr:rowOff>0</xdr:rowOff>
    </xdr:to>
    <xdr:sp macro="" textlink="">
      <xdr:nvSpPr>
        <xdr:cNvPr id="50" name="Text Box 7080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584725" y="91262653"/>
          <a:ext cx="23555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495</xdr:row>
      <xdr:rowOff>13153</xdr:rowOff>
    </xdr:from>
    <xdr:to>
      <xdr:col>1</xdr:col>
      <xdr:colOff>640267</xdr:colOff>
      <xdr:row>496</xdr:row>
      <xdr:rowOff>0</xdr:rowOff>
    </xdr:to>
    <xdr:sp macro="" textlink="">
      <xdr:nvSpPr>
        <xdr:cNvPr id="51" name="Text Box 708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11975" y="91262653"/>
          <a:ext cx="485492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495</xdr:row>
      <xdr:rowOff>13153</xdr:rowOff>
    </xdr:from>
    <xdr:to>
      <xdr:col>1</xdr:col>
      <xdr:colOff>982966</xdr:colOff>
      <xdr:row>496</xdr:row>
      <xdr:rowOff>0</xdr:rowOff>
    </xdr:to>
    <xdr:sp macro="" textlink="">
      <xdr:nvSpPr>
        <xdr:cNvPr id="52" name="Text Box 7082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16505" y="91262653"/>
          <a:ext cx="323661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12689</xdr:colOff>
      <xdr:row>503</xdr:row>
      <xdr:rowOff>13153</xdr:rowOff>
    </xdr:from>
    <xdr:to>
      <xdr:col>4</xdr:col>
      <xdr:colOff>326831</xdr:colOff>
      <xdr:row>504</xdr:row>
      <xdr:rowOff>0</xdr:rowOff>
    </xdr:to>
    <xdr:sp macro="" textlink="">
      <xdr:nvSpPr>
        <xdr:cNvPr id="53" name="Text Box 7077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575664" y="113770228"/>
          <a:ext cx="314142" cy="29164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503</xdr:row>
      <xdr:rowOff>13153</xdr:rowOff>
    </xdr:from>
    <xdr:to>
      <xdr:col>4</xdr:col>
      <xdr:colOff>669530</xdr:colOff>
      <xdr:row>504</xdr:row>
      <xdr:rowOff>0</xdr:rowOff>
    </xdr:to>
    <xdr:sp macro="" textlink="">
      <xdr:nvSpPr>
        <xdr:cNvPr id="54" name="Text Box 7078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889805" y="113770228"/>
          <a:ext cx="34270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669530</xdr:colOff>
      <xdr:row>503</xdr:row>
      <xdr:rowOff>13153</xdr:rowOff>
    </xdr:from>
    <xdr:to>
      <xdr:col>4</xdr:col>
      <xdr:colOff>1002710</xdr:colOff>
      <xdr:row>504</xdr:row>
      <xdr:rowOff>0</xdr:rowOff>
    </xdr:to>
    <xdr:sp macro="" textlink="">
      <xdr:nvSpPr>
        <xdr:cNvPr id="55" name="Text Box 7079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232505" y="113770228"/>
          <a:ext cx="33318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1021750</xdr:colOff>
      <xdr:row>503</xdr:row>
      <xdr:rowOff>13153</xdr:rowOff>
    </xdr:from>
    <xdr:to>
      <xdr:col>5</xdr:col>
      <xdr:colOff>0</xdr:colOff>
      <xdr:row>504</xdr:row>
      <xdr:rowOff>0</xdr:rowOff>
    </xdr:to>
    <xdr:sp macro="" textlink="">
      <xdr:nvSpPr>
        <xdr:cNvPr id="56" name="Text Box 7080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584725" y="113770228"/>
          <a:ext cx="23555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503</xdr:row>
      <xdr:rowOff>13153</xdr:rowOff>
    </xdr:from>
    <xdr:to>
      <xdr:col>1</xdr:col>
      <xdr:colOff>640267</xdr:colOff>
      <xdr:row>504</xdr:row>
      <xdr:rowOff>0</xdr:rowOff>
    </xdr:to>
    <xdr:sp macro="" textlink="">
      <xdr:nvSpPr>
        <xdr:cNvPr id="57" name="Text Box 708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11975" y="113770228"/>
          <a:ext cx="485492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503</xdr:row>
      <xdr:rowOff>13153</xdr:rowOff>
    </xdr:from>
    <xdr:to>
      <xdr:col>1</xdr:col>
      <xdr:colOff>982966</xdr:colOff>
      <xdr:row>504</xdr:row>
      <xdr:rowOff>0</xdr:rowOff>
    </xdr:to>
    <xdr:sp macro="" textlink="">
      <xdr:nvSpPr>
        <xdr:cNvPr id="58" name="Text Box 7082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16505" y="113770228"/>
          <a:ext cx="323661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12689</xdr:colOff>
      <xdr:row>487</xdr:row>
      <xdr:rowOff>13153</xdr:rowOff>
    </xdr:from>
    <xdr:to>
      <xdr:col>4</xdr:col>
      <xdr:colOff>326831</xdr:colOff>
      <xdr:row>488</xdr:row>
      <xdr:rowOff>0</xdr:rowOff>
    </xdr:to>
    <xdr:sp macro="" textlink="">
      <xdr:nvSpPr>
        <xdr:cNvPr id="59" name="Text Box 7077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575664" y="116637253"/>
          <a:ext cx="314142" cy="29164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487</xdr:row>
      <xdr:rowOff>13153</xdr:rowOff>
    </xdr:from>
    <xdr:to>
      <xdr:col>4</xdr:col>
      <xdr:colOff>669530</xdr:colOff>
      <xdr:row>488</xdr:row>
      <xdr:rowOff>0</xdr:rowOff>
    </xdr:to>
    <xdr:sp macro="" textlink="">
      <xdr:nvSpPr>
        <xdr:cNvPr id="60" name="Text Box 7078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889805" y="116637253"/>
          <a:ext cx="34270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669530</xdr:colOff>
      <xdr:row>487</xdr:row>
      <xdr:rowOff>13153</xdr:rowOff>
    </xdr:from>
    <xdr:to>
      <xdr:col>4</xdr:col>
      <xdr:colOff>1002710</xdr:colOff>
      <xdr:row>488</xdr:row>
      <xdr:rowOff>0</xdr:rowOff>
    </xdr:to>
    <xdr:sp macro="" textlink="">
      <xdr:nvSpPr>
        <xdr:cNvPr id="61" name="Text Box 7079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232505" y="116637253"/>
          <a:ext cx="33318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1021750</xdr:colOff>
      <xdr:row>487</xdr:row>
      <xdr:rowOff>13153</xdr:rowOff>
    </xdr:from>
    <xdr:to>
      <xdr:col>5</xdr:col>
      <xdr:colOff>0</xdr:colOff>
      <xdr:row>488</xdr:row>
      <xdr:rowOff>0</xdr:rowOff>
    </xdr:to>
    <xdr:sp macro="" textlink="">
      <xdr:nvSpPr>
        <xdr:cNvPr id="62" name="Text Box 7080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584725" y="116637253"/>
          <a:ext cx="23555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487</xdr:row>
      <xdr:rowOff>13153</xdr:rowOff>
    </xdr:from>
    <xdr:to>
      <xdr:col>1</xdr:col>
      <xdr:colOff>640267</xdr:colOff>
      <xdr:row>488</xdr:row>
      <xdr:rowOff>0</xdr:rowOff>
    </xdr:to>
    <xdr:sp macro="" textlink="">
      <xdr:nvSpPr>
        <xdr:cNvPr id="63" name="Text Box 7081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11975" y="116637253"/>
          <a:ext cx="485492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487</xdr:row>
      <xdr:rowOff>13153</xdr:rowOff>
    </xdr:from>
    <xdr:to>
      <xdr:col>1</xdr:col>
      <xdr:colOff>982966</xdr:colOff>
      <xdr:row>488</xdr:row>
      <xdr:rowOff>0</xdr:rowOff>
    </xdr:to>
    <xdr:sp macro="" textlink="">
      <xdr:nvSpPr>
        <xdr:cNvPr id="64" name="Text Box 7082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116505" y="116637253"/>
          <a:ext cx="323661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12689</xdr:colOff>
      <xdr:row>267</xdr:row>
      <xdr:rowOff>13153</xdr:rowOff>
    </xdr:from>
    <xdr:to>
      <xdr:col>4</xdr:col>
      <xdr:colOff>326831</xdr:colOff>
      <xdr:row>268</xdr:row>
      <xdr:rowOff>0</xdr:rowOff>
    </xdr:to>
    <xdr:sp macro="" textlink="">
      <xdr:nvSpPr>
        <xdr:cNvPr id="2" name="Text Box 707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575664" y="90614953"/>
          <a:ext cx="314142" cy="29164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267</xdr:row>
      <xdr:rowOff>13153</xdr:rowOff>
    </xdr:from>
    <xdr:to>
      <xdr:col>4</xdr:col>
      <xdr:colOff>669530</xdr:colOff>
      <xdr:row>268</xdr:row>
      <xdr:rowOff>0</xdr:rowOff>
    </xdr:to>
    <xdr:sp macro="" textlink="">
      <xdr:nvSpPr>
        <xdr:cNvPr id="3" name="Text Box 707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889805" y="90614953"/>
          <a:ext cx="34270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5</xdr:col>
      <xdr:colOff>669530</xdr:colOff>
      <xdr:row>267</xdr:row>
      <xdr:rowOff>13153</xdr:rowOff>
    </xdr:from>
    <xdr:to>
      <xdr:col>5</xdr:col>
      <xdr:colOff>1002710</xdr:colOff>
      <xdr:row>268</xdr:row>
      <xdr:rowOff>0</xdr:rowOff>
    </xdr:to>
    <xdr:sp macro="" textlink="">
      <xdr:nvSpPr>
        <xdr:cNvPr id="4" name="Text Box 707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9232505" y="90614953"/>
          <a:ext cx="33318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5</xdr:col>
      <xdr:colOff>1021750</xdr:colOff>
      <xdr:row>267</xdr:row>
      <xdr:rowOff>13153</xdr:rowOff>
    </xdr:from>
    <xdr:to>
      <xdr:col>6</xdr:col>
      <xdr:colOff>0</xdr:colOff>
      <xdr:row>268</xdr:row>
      <xdr:rowOff>0</xdr:rowOff>
    </xdr:to>
    <xdr:sp macro="" textlink="">
      <xdr:nvSpPr>
        <xdr:cNvPr id="5" name="Text Box 7080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9584725" y="90614953"/>
          <a:ext cx="23555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267</xdr:row>
      <xdr:rowOff>13153</xdr:rowOff>
    </xdr:from>
    <xdr:to>
      <xdr:col>1</xdr:col>
      <xdr:colOff>640267</xdr:colOff>
      <xdr:row>268</xdr:row>
      <xdr:rowOff>0</xdr:rowOff>
    </xdr:to>
    <xdr:sp macro="" textlink="">
      <xdr:nvSpPr>
        <xdr:cNvPr id="6" name="Text Box 708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11975" y="90614953"/>
          <a:ext cx="485492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267</xdr:row>
      <xdr:rowOff>13153</xdr:rowOff>
    </xdr:from>
    <xdr:to>
      <xdr:col>1</xdr:col>
      <xdr:colOff>982966</xdr:colOff>
      <xdr:row>268</xdr:row>
      <xdr:rowOff>0</xdr:rowOff>
    </xdr:to>
    <xdr:sp macro="" textlink="">
      <xdr:nvSpPr>
        <xdr:cNvPr id="7" name="Text Box 7082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116505" y="90614953"/>
          <a:ext cx="323661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12689</xdr:colOff>
      <xdr:row>280</xdr:row>
      <xdr:rowOff>13153</xdr:rowOff>
    </xdr:from>
    <xdr:to>
      <xdr:col>4</xdr:col>
      <xdr:colOff>326831</xdr:colOff>
      <xdr:row>281</xdr:row>
      <xdr:rowOff>12407</xdr:rowOff>
    </xdr:to>
    <xdr:sp macro="" textlink="">
      <xdr:nvSpPr>
        <xdr:cNvPr id="9" name="Text Box 707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8575664" y="94348753"/>
          <a:ext cx="314142" cy="30405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280</xdr:row>
      <xdr:rowOff>13153</xdr:rowOff>
    </xdr:from>
    <xdr:to>
      <xdr:col>4</xdr:col>
      <xdr:colOff>669530</xdr:colOff>
      <xdr:row>281</xdr:row>
      <xdr:rowOff>12407</xdr:rowOff>
    </xdr:to>
    <xdr:sp macro="" textlink="">
      <xdr:nvSpPr>
        <xdr:cNvPr id="10" name="Text Box 7078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8889805" y="94348753"/>
          <a:ext cx="34270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5</xdr:col>
      <xdr:colOff>1021750</xdr:colOff>
      <xdr:row>280</xdr:row>
      <xdr:rowOff>13153</xdr:rowOff>
    </xdr:from>
    <xdr:to>
      <xdr:col>6</xdr:col>
      <xdr:colOff>0</xdr:colOff>
      <xdr:row>281</xdr:row>
      <xdr:rowOff>12407</xdr:rowOff>
    </xdr:to>
    <xdr:sp macro="" textlink="">
      <xdr:nvSpPr>
        <xdr:cNvPr id="11" name="Text Box 708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9584725" y="94348753"/>
          <a:ext cx="23555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280</xdr:row>
      <xdr:rowOff>13153</xdr:rowOff>
    </xdr:from>
    <xdr:to>
      <xdr:col>1</xdr:col>
      <xdr:colOff>640267</xdr:colOff>
      <xdr:row>281</xdr:row>
      <xdr:rowOff>12407</xdr:rowOff>
    </xdr:to>
    <xdr:sp macro="" textlink="">
      <xdr:nvSpPr>
        <xdr:cNvPr id="12" name="Text Box 708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611975" y="94348753"/>
          <a:ext cx="485492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280</xdr:row>
      <xdr:rowOff>13153</xdr:rowOff>
    </xdr:from>
    <xdr:to>
      <xdr:col>1</xdr:col>
      <xdr:colOff>982966</xdr:colOff>
      <xdr:row>281</xdr:row>
      <xdr:rowOff>12407</xdr:rowOff>
    </xdr:to>
    <xdr:sp macro="" textlink="">
      <xdr:nvSpPr>
        <xdr:cNvPr id="13" name="Text Box 708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116505" y="94348753"/>
          <a:ext cx="323661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297</xdr:row>
      <xdr:rowOff>13153</xdr:rowOff>
    </xdr:from>
    <xdr:to>
      <xdr:col>4</xdr:col>
      <xdr:colOff>669530</xdr:colOff>
      <xdr:row>298</xdr:row>
      <xdr:rowOff>12407</xdr:rowOff>
    </xdr:to>
    <xdr:sp macro="" textlink="">
      <xdr:nvSpPr>
        <xdr:cNvPr id="15" name="Text Box 7078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8889805" y="99530353"/>
          <a:ext cx="34270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5</xdr:col>
      <xdr:colOff>1021750</xdr:colOff>
      <xdr:row>297</xdr:row>
      <xdr:rowOff>13153</xdr:rowOff>
    </xdr:from>
    <xdr:to>
      <xdr:col>6</xdr:col>
      <xdr:colOff>0</xdr:colOff>
      <xdr:row>298</xdr:row>
      <xdr:rowOff>12407</xdr:rowOff>
    </xdr:to>
    <xdr:sp macro="" textlink="">
      <xdr:nvSpPr>
        <xdr:cNvPr id="16" name="Text Box 7080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9584725" y="99530353"/>
          <a:ext cx="23555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297</xdr:row>
      <xdr:rowOff>13153</xdr:rowOff>
    </xdr:from>
    <xdr:to>
      <xdr:col>1</xdr:col>
      <xdr:colOff>640267</xdr:colOff>
      <xdr:row>298</xdr:row>
      <xdr:rowOff>12407</xdr:rowOff>
    </xdr:to>
    <xdr:sp macro="" textlink="">
      <xdr:nvSpPr>
        <xdr:cNvPr id="17" name="Text Box 7081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611975" y="99530353"/>
          <a:ext cx="485492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297</xdr:row>
      <xdr:rowOff>13153</xdr:rowOff>
    </xdr:from>
    <xdr:to>
      <xdr:col>1</xdr:col>
      <xdr:colOff>982966</xdr:colOff>
      <xdr:row>298</xdr:row>
      <xdr:rowOff>12407</xdr:rowOff>
    </xdr:to>
    <xdr:sp macro="" textlink="">
      <xdr:nvSpPr>
        <xdr:cNvPr id="18" name="Text Box 7082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116505" y="99530353"/>
          <a:ext cx="323661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12689</xdr:colOff>
      <xdr:row>316</xdr:row>
      <xdr:rowOff>13153</xdr:rowOff>
    </xdr:from>
    <xdr:to>
      <xdr:col>4</xdr:col>
      <xdr:colOff>326831</xdr:colOff>
      <xdr:row>317</xdr:row>
      <xdr:rowOff>12407</xdr:rowOff>
    </xdr:to>
    <xdr:sp macro="" textlink="">
      <xdr:nvSpPr>
        <xdr:cNvPr id="20" name="Text Box 7077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8575664" y="106235953"/>
          <a:ext cx="314142" cy="30405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316</xdr:row>
      <xdr:rowOff>13153</xdr:rowOff>
    </xdr:from>
    <xdr:to>
      <xdr:col>4</xdr:col>
      <xdr:colOff>669530</xdr:colOff>
      <xdr:row>317</xdr:row>
      <xdr:rowOff>12407</xdr:rowOff>
    </xdr:to>
    <xdr:sp macro="" textlink="">
      <xdr:nvSpPr>
        <xdr:cNvPr id="21" name="Text Box 7078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8889805" y="106235953"/>
          <a:ext cx="34270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5</xdr:col>
      <xdr:colOff>669530</xdr:colOff>
      <xdr:row>316</xdr:row>
      <xdr:rowOff>13153</xdr:rowOff>
    </xdr:from>
    <xdr:to>
      <xdr:col>5</xdr:col>
      <xdr:colOff>1002710</xdr:colOff>
      <xdr:row>317</xdr:row>
      <xdr:rowOff>12407</xdr:rowOff>
    </xdr:to>
    <xdr:sp macro="" textlink="">
      <xdr:nvSpPr>
        <xdr:cNvPr id="22" name="Text Box 707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9232505" y="106235953"/>
          <a:ext cx="33318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5</xdr:col>
      <xdr:colOff>974125</xdr:colOff>
      <xdr:row>316</xdr:row>
      <xdr:rowOff>22678</xdr:rowOff>
    </xdr:from>
    <xdr:to>
      <xdr:col>6</xdr:col>
      <xdr:colOff>0</xdr:colOff>
      <xdr:row>317</xdr:row>
      <xdr:rowOff>21932</xdr:rowOff>
    </xdr:to>
    <xdr:sp macro="" textlink="">
      <xdr:nvSpPr>
        <xdr:cNvPr id="23" name="Text Box 7080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9537100" y="106245478"/>
          <a:ext cx="283175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12689</xdr:colOff>
      <xdr:row>331</xdr:row>
      <xdr:rowOff>13153</xdr:rowOff>
    </xdr:from>
    <xdr:to>
      <xdr:col>4</xdr:col>
      <xdr:colOff>326831</xdr:colOff>
      <xdr:row>332</xdr:row>
      <xdr:rowOff>0</xdr:rowOff>
    </xdr:to>
    <xdr:sp macro="" textlink="">
      <xdr:nvSpPr>
        <xdr:cNvPr id="24" name="Text Box 7077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8575664" y="111112753"/>
          <a:ext cx="314142" cy="29164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331</xdr:row>
      <xdr:rowOff>13153</xdr:rowOff>
    </xdr:from>
    <xdr:to>
      <xdr:col>4</xdr:col>
      <xdr:colOff>669530</xdr:colOff>
      <xdr:row>332</xdr:row>
      <xdr:rowOff>0</xdr:rowOff>
    </xdr:to>
    <xdr:sp macro="" textlink="">
      <xdr:nvSpPr>
        <xdr:cNvPr id="25" name="Text Box 7078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8889805" y="111112753"/>
          <a:ext cx="34270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5</xdr:col>
      <xdr:colOff>669530</xdr:colOff>
      <xdr:row>331</xdr:row>
      <xdr:rowOff>13153</xdr:rowOff>
    </xdr:from>
    <xdr:to>
      <xdr:col>5</xdr:col>
      <xdr:colOff>1002710</xdr:colOff>
      <xdr:row>332</xdr:row>
      <xdr:rowOff>0</xdr:rowOff>
    </xdr:to>
    <xdr:sp macro="" textlink="">
      <xdr:nvSpPr>
        <xdr:cNvPr id="26" name="Text Box 7079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9232505" y="111112753"/>
          <a:ext cx="33318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5</xdr:col>
      <xdr:colOff>1021750</xdr:colOff>
      <xdr:row>331</xdr:row>
      <xdr:rowOff>13153</xdr:rowOff>
    </xdr:from>
    <xdr:to>
      <xdr:col>6</xdr:col>
      <xdr:colOff>0</xdr:colOff>
      <xdr:row>332</xdr:row>
      <xdr:rowOff>0</xdr:rowOff>
    </xdr:to>
    <xdr:sp macro="" textlink="">
      <xdr:nvSpPr>
        <xdr:cNvPr id="27" name="Text Box 7080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9584725" y="111112753"/>
          <a:ext cx="235550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331</xdr:row>
      <xdr:rowOff>13153</xdr:rowOff>
    </xdr:from>
    <xdr:to>
      <xdr:col>1</xdr:col>
      <xdr:colOff>640267</xdr:colOff>
      <xdr:row>332</xdr:row>
      <xdr:rowOff>0</xdr:rowOff>
    </xdr:to>
    <xdr:sp macro="" textlink="">
      <xdr:nvSpPr>
        <xdr:cNvPr id="28" name="Text Box 7081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611975" y="111112753"/>
          <a:ext cx="485492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331</xdr:row>
      <xdr:rowOff>13153</xdr:rowOff>
    </xdr:from>
    <xdr:to>
      <xdr:col>1</xdr:col>
      <xdr:colOff>982966</xdr:colOff>
      <xdr:row>332</xdr:row>
      <xdr:rowOff>0</xdr:rowOff>
    </xdr:to>
    <xdr:sp macro="" textlink="">
      <xdr:nvSpPr>
        <xdr:cNvPr id="29" name="Text Box 7082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116505" y="111112753"/>
          <a:ext cx="323661" cy="29164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316</xdr:row>
      <xdr:rowOff>13153</xdr:rowOff>
    </xdr:from>
    <xdr:to>
      <xdr:col>1</xdr:col>
      <xdr:colOff>640267</xdr:colOff>
      <xdr:row>317</xdr:row>
      <xdr:rowOff>12407</xdr:rowOff>
    </xdr:to>
    <xdr:sp macro="" textlink="">
      <xdr:nvSpPr>
        <xdr:cNvPr id="30" name="Text Box 7081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611975" y="106235953"/>
          <a:ext cx="485492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316</xdr:row>
      <xdr:rowOff>13153</xdr:rowOff>
    </xdr:from>
    <xdr:to>
      <xdr:col>1</xdr:col>
      <xdr:colOff>982966</xdr:colOff>
      <xdr:row>317</xdr:row>
      <xdr:rowOff>12407</xdr:rowOff>
    </xdr:to>
    <xdr:sp macro="" textlink="">
      <xdr:nvSpPr>
        <xdr:cNvPr id="31" name="Text Box 7082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116505" y="106235953"/>
          <a:ext cx="323661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12689</xdr:colOff>
      <xdr:row>257</xdr:row>
      <xdr:rowOff>0</xdr:rowOff>
    </xdr:from>
    <xdr:to>
      <xdr:col>4</xdr:col>
      <xdr:colOff>326831</xdr:colOff>
      <xdr:row>257</xdr:row>
      <xdr:rowOff>12407</xdr:rowOff>
    </xdr:to>
    <xdr:sp macro="" textlink="">
      <xdr:nvSpPr>
        <xdr:cNvPr id="33" name="Text Box 7077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8575664" y="86953725"/>
          <a:ext cx="314142" cy="1240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326830</xdr:colOff>
      <xdr:row>257</xdr:row>
      <xdr:rowOff>0</xdr:rowOff>
    </xdr:from>
    <xdr:to>
      <xdr:col>4</xdr:col>
      <xdr:colOff>669530</xdr:colOff>
      <xdr:row>257</xdr:row>
      <xdr:rowOff>12407</xdr:rowOff>
    </xdr:to>
    <xdr:sp macro="" textlink="">
      <xdr:nvSpPr>
        <xdr:cNvPr id="34" name="Text Box 7078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8889805" y="86953725"/>
          <a:ext cx="342700" cy="1240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669530</xdr:colOff>
      <xdr:row>257</xdr:row>
      <xdr:rowOff>0</xdr:rowOff>
    </xdr:from>
    <xdr:to>
      <xdr:col>4</xdr:col>
      <xdr:colOff>1002710</xdr:colOff>
      <xdr:row>257</xdr:row>
      <xdr:rowOff>12407</xdr:rowOff>
    </xdr:to>
    <xdr:sp macro="" textlink="">
      <xdr:nvSpPr>
        <xdr:cNvPr id="35" name="Text Box 7079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9232505" y="86953725"/>
          <a:ext cx="333180" cy="1240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4</xdr:col>
      <xdr:colOff>1021750</xdr:colOff>
      <xdr:row>257</xdr:row>
      <xdr:rowOff>0</xdr:rowOff>
    </xdr:from>
    <xdr:to>
      <xdr:col>5</xdr:col>
      <xdr:colOff>0</xdr:colOff>
      <xdr:row>257</xdr:row>
      <xdr:rowOff>12407</xdr:rowOff>
    </xdr:to>
    <xdr:sp macro="" textlink="">
      <xdr:nvSpPr>
        <xdr:cNvPr id="36" name="Text Box 7080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9584725" y="86953725"/>
          <a:ext cx="235550" cy="1240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154775</xdr:colOff>
      <xdr:row>257</xdr:row>
      <xdr:rowOff>0</xdr:rowOff>
    </xdr:from>
    <xdr:to>
      <xdr:col>1</xdr:col>
      <xdr:colOff>640267</xdr:colOff>
      <xdr:row>257</xdr:row>
      <xdr:rowOff>12407</xdr:rowOff>
    </xdr:to>
    <xdr:sp macro="" textlink="">
      <xdr:nvSpPr>
        <xdr:cNvPr id="37" name="Text Box 7081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611975" y="86953725"/>
          <a:ext cx="485492" cy="1240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Gost type A"/>
            </a:rPr>
            <a:t>.</a:t>
          </a:r>
          <a:endParaRPr lang="ru-RU" sz="1050">
            <a:latin typeface="Gost type A"/>
          </a:endParaRPr>
        </a:p>
      </xdr:txBody>
    </xdr:sp>
    <xdr:clientData/>
  </xdr:twoCellAnchor>
  <xdr:twoCellAnchor>
    <xdr:from>
      <xdr:col>1</xdr:col>
      <xdr:colOff>659305</xdr:colOff>
      <xdr:row>257</xdr:row>
      <xdr:rowOff>0</xdr:rowOff>
    </xdr:from>
    <xdr:to>
      <xdr:col>1</xdr:col>
      <xdr:colOff>982966</xdr:colOff>
      <xdr:row>257</xdr:row>
      <xdr:rowOff>12407</xdr:rowOff>
    </xdr:to>
    <xdr:sp macro="" textlink="">
      <xdr:nvSpPr>
        <xdr:cNvPr id="38" name="Text Box 7082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116505" y="86953725"/>
          <a:ext cx="323661" cy="1240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5</xdr:col>
      <xdr:colOff>1021750</xdr:colOff>
      <xdr:row>298</xdr:row>
      <xdr:rowOff>13153</xdr:rowOff>
    </xdr:from>
    <xdr:to>
      <xdr:col>6</xdr:col>
      <xdr:colOff>0</xdr:colOff>
      <xdr:row>299</xdr:row>
      <xdr:rowOff>12407</xdr:rowOff>
    </xdr:to>
    <xdr:sp macro="" textlink="">
      <xdr:nvSpPr>
        <xdr:cNvPr id="57" name="Text Box 7080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5317525" y="82347253"/>
          <a:ext cx="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5</xdr:col>
      <xdr:colOff>1021750</xdr:colOff>
      <xdr:row>299</xdr:row>
      <xdr:rowOff>13153</xdr:rowOff>
    </xdr:from>
    <xdr:to>
      <xdr:col>6</xdr:col>
      <xdr:colOff>0</xdr:colOff>
      <xdr:row>300</xdr:row>
      <xdr:rowOff>12407</xdr:rowOff>
    </xdr:to>
    <xdr:sp macro="" textlink="">
      <xdr:nvSpPr>
        <xdr:cNvPr id="58" name="Text Box 7080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5317525" y="82347253"/>
          <a:ext cx="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5</xdr:col>
      <xdr:colOff>1021750</xdr:colOff>
      <xdr:row>300</xdr:row>
      <xdr:rowOff>13153</xdr:rowOff>
    </xdr:from>
    <xdr:to>
      <xdr:col>6</xdr:col>
      <xdr:colOff>0</xdr:colOff>
      <xdr:row>301</xdr:row>
      <xdr:rowOff>12407</xdr:rowOff>
    </xdr:to>
    <xdr:sp macro="" textlink="">
      <xdr:nvSpPr>
        <xdr:cNvPr id="59" name="Text Box 7080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5317525" y="82347253"/>
          <a:ext cx="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  <xdr:twoCellAnchor>
    <xdr:from>
      <xdr:col>5</xdr:col>
      <xdr:colOff>1021750</xdr:colOff>
      <xdr:row>301</xdr:row>
      <xdr:rowOff>13153</xdr:rowOff>
    </xdr:from>
    <xdr:to>
      <xdr:col>6</xdr:col>
      <xdr:colOff>0</xdr:colOff>
      <xdr:row>302</xdr:row>
      <xdr:rowOff>12407</xdr:rowOff>
    </xdr:to>
    <xdr:sp macro="" textlink="">
      <xdr:nvSpPr>
        <xdr:cNvPr id="60" name="Text Box 7080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5317525" y="82347253"/>
          <a:ext cx="0" cy="30405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ru-RU" sz="1050">
            <a:latin typeface="Gost type 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lyakovAV\AppData\Local\Microsoft\Windows\Temporary%20Internet%20Files\Content.Outlook\N96YM85F\&#1055;&#1088;&#1077;&#1076;&#1074;&#1072;&#1088;&#1080;&#1090;&#1077;&#1083;&#1100;&#1085;&#1099;&#1081;%20&#1073;&#1102;&#1076;&#1078;&#1077;&#1090;%20&#1085;&#1072;%202011&#1075;.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"/>
      <sheetName val="КБК"/>
      <sheetName val="2011"/>
      <sheetName val="Расчёт 2011 бур.16+3ГРП"/>
      <sheetName val="Расчёт 2011 бур.7"/>
      <sheetName val="ПО текучка"/>
      <sheetName val="ПО бурение 1+ГРП 4к"/>
      <sheetName val="ПО бурение 2"/>
      <sheetName val="Водянки"/>
    </sheetNames>
    <sheetDataSet>
      <sheetData sheetId="0"/>
      <sheetData sheetId="1">
        <row r="2">
          <cell r="C2" t="str">
            <v>Зарплата персонала</v>
          </cell>
        </row>
        <row r="3">
          <cell r="C3" t="str">
            <v>Отчисления от ФОТ (ЕСН и пр.)</v>
          </cell>
        </row>
        <row r="4">
          <cell r="C4" t="str">
            <v>Командировочные расходы</v>
          </cell>
        </row>
        <row r="5">
          <cell r="C5" t="str">
            <v>Прочие расходы на персонал</v>
          </cell>
        </row>
        <row r="6">
          <cell r="C6" t="str">
            <v>Анализ нефти</v>
          </cell>
        </row>
        <row r="7">
          <cell r="C7" t="str">
            <v>Подготовка нефти</v>
          </cell>
        </row>
        <row r="8">
          <cell r="C8" t="str">
            <v>Ремонт добывающих скважин</v>
          </cell>
        </row>
        <row r="9">
          <cell r="C9" t="str">
            <v>Ремонт водозаборных скважин</v>
          </cell>
        </row>
        <row r="10">
          <cell r="C10" t="str">
            <v>Ремонт нагнетательных скважин</v>
          </cell>
        </row>
        <row r="11">
          <cell r="C11" t="str">
            <v>Капитальный ремонт скважин</v>
          </cell>
        </row>
        <row r="12">
          <cell r="C12" t="str">
            <v>Обслуживание погружного оборудования</v>
          </cell>
        </row>
        <row r="13">
          <cell r="C13" t="str">
            <v>Обслуживание ПСН</v>
          </cell>
        </row>
        <row r="14">
          <cell r="C14" t="str">
            <v>Обслуживание УПН</v>
          </cell>
        </row>
        <row r="15">
          <cell r="C15" t="str">
            <v>Обслуживание КНС</v>
          </cell>
        </row>
        <row r="16">
          <cell r="C16" t="str">
            <v>Обслуживание кустов скважин</v>
          </cell>
        </row>
        <row r="17">
          <cell r="C17" t="str">
            <v>Содержание и ремонт нефтепровода</v>
          </cell>
        </row>
        <row r="18">
          <cell r="C18" t="str">
            <v>Содержание и ремонт нефтесборных сетей</v>
          </cell>
        </row>
        <row r="19">
          <cell r="C19" t="str">
            <v>Содержание и ремонт наземного скваженного оборудования</v>
          </cell>
        </row>
        <row r="20">
          <cell r="C20" t="str">
            <v>Обслуживание насосов ППД</v>
          </cell>
        </row>
        <row r="21">
          <cell r="C21" t="str">
            <v>Обслуживание водоводов</v>
          </cell>
        </row>
        <row r="22">
          <cell r="C22" t="str">
            <v>Обслуживание и ремонт КУУН</v>
          </cell>
        </row>
        <row r="23">
          <cell r="C23" t="str">
            <v>Обслуживание и ремонт систем теплоснабжения</v>
          </cell>
        </row>
        <row r="24">
          <cell r="C24" t="str">
            <v>Содержание и ремонт площадок и дорог</v>
          </cell>
        </row>
        <row r="25">
          <cell r="C25" t="str">
            <v>Инструменты и инвентарь</v>
          </cell>
        </row>
        <row r="26">
          <cell r="C26" t="str">
            <v>Вахтовые перевозки</v>
          </cell>
        </row>
        <row r="27">
          <cell r="C27" t="str">
            <v>Транспортные расходы</v>
          </cell>
        </row>
        <row r="28">
          <cell r="C28" t="str">
            <v>Содержание складского хозяйства</v>
          </cell>
        </row>
        <row r="29">
          <cell r="C29" t="str">
            <v>Канцтовары</v>
          </cell>
        </row>
        <row r="30">
          <cell r="C30" t="str">
            <v>Медицинские услуги</v>
          </cell>
        </row>
        <row r="31">
          <cell r="C31" t="str">
            <v>Содерж жилых помещений</v>
          </cell>
        </row>
        <row r="32">
          <cell r="C32" t="str">
            <v>Содержание и ремонт бытового оборудования</v>
          </cell>
        </row>
        <row r="33">
          <cell r="C33" t="str">
            <v>Вакцинация персонала</v>
          </cell>
        </row>
        <row r="34">
          <cell r="C34" t="str">
            <v>Лицензирование и аттестация</v>
          </cell>
        </row>
        <row r="35">
          <cell r="C35" t="str">
            <v>Нормативно-техническая документация</v>
          </cell>
        </row>
        <row r="36">
          <cell r="C36" t="str">
            <v>Обеспечение безопасной эксплуатации опасных объектов</v>
          </cell>
        </row>
        <row r="37">
          <cell r="C37" t="str">
            <v>Обучение персонала</v>
          </cell>
        </row>
        <row r="38">
          <cell r="C38" t="str">
            <v>Противопожарная готовность</v>
          </cell>
        </row>
        <row r="39">
          <cell r="C39" t="str">
            <v>Профосмотры</v>
          </cell>
        </row>
        <row r="40">
          <cell r="C40" t="str">
            <v>Содержание медпункта</v>
          </cell>
        </row>
        <row r="41">
          <cell r="C41" t="str">
            <v>Спецпитание</v>
          </cell>
        </row>
        <row r="42">
          <cell r="C42" t="str">
            <v>Средства защиты персонала</v>
          </cell>
        </row>
        <row r="43">
          <cell r="C43" t="str">
            <v>Страхование опасных производственных объектов</v>
          </cell>
        </row>
        <row r="44">
          <cell r="C44" t="str">
            <v>Ликвидация загрязнений ОС</v>
          </cell>
        </row>
        <row r="45">
          <cell r="C45" t="str">
            <v>Проектная и нормативная документация</v>
          </cell>
        </row>
        <row r="46">
          <cell r="C46" t="str">
            <v>Производственный экологический контроль</v>
          </cell>
        </row>
        <row r="47">
          <cell r="C47" t="str">
            <v>Сдача промышленных отходов</v>
          </cell>
        </row>
        <row r="48">
          <cell r="C48" t="str">
            <v>Лизинг автотранспорта и спецтехники</v>
          </cell>
        </row>
        <row r="49">
          <cell r="C49" t="str">
            <v>ТО и ТР технологического транспорта</v>
          </cell>
        </row>
        <row r="50">
          <cell r="C50" t="str">
            <v>Аренда технологического транспорта</v>
          </cell>
        </row>
        <row r="51">
          <cell r="C51" t="str">
            <v>Топливо</v>
          </cell>
        </row>
        <row r="52">
          <cell r="C52" t="str">
            <v>Техосмотры</v>
          </cell>
        </row>
        <row r="53">
          <cell r="C53" t="str">
            <v>Страхование</v>
          </cell>
        </row>
        <row r="54">
          <cell r="C54" t="str">
            <v>Инструменты и инвентарь</v>
          </cell>
        </row>
        <row r="55">
          <cell r="C55" t="str">
            <v>Топливо</v>
          </cell>
        </row>
        <row r="56">
          <cell r="C56" t="str">
            <v>Обслуживание и ремонт ДЭС и ГПЭС</v>
          </cell>
        </row>
        <row r="57">
          <cell r="C57" t="str">
            <v>Содержание электрических сетей</v>
          </cell>
        </row>
        <row r="58">
          <cell r="C58" t="str">
            <v>Покупная электроэнергия</v>
          </cell>
        </row>
        <row r="59">
          <cell r="C59" t="str">
            <v>Инструменты и инвентарь</v>
          </cell>
        </row>
        <row r="60">
          <cell r="C60" t="str">
            <v>ГДИС при ТРС</v>
          </cell>
        </row>
        <row r="61">
          <cell r="C61" t="str">
            <v>ГИС и ГИРС по контролю скважин</v>
          </cell>
        </row>
        <row r="62">
          <cell r="C62" t="str">
            <v>Специальные исследования</v>
          </cell>
        </row>
        <row r="63">
          <cell r="C63" t="str">
            <v>Аренда офисных помещений</v>
          </cell>
        </row>
        <row r="64">
          <cell r="C64" t="str">
            <v>Содержание и найм жилых помещений</v>
          </cell>
        </row>
        <row r="65">
          <cell r="C65" t="str">
            <v>Электроэнергия и коммунальные услуги</v>
          </cell>
        </row>
        <row r="66">
          <cell r="C66" t="str">
            <v>Канцелярские товары</v>
          </cell>
        </row>
        <row r="67">
          <cell r="C67" t="str">
            <v>Почтовые услуги</v>
          </cell>
        </row>
        <row r="68">
          <cell r="C68" t="str">
            <v>Хозяйственные расходы</v>
          </cell>
        </row>
        <row r="69">
          <cell r="C69" t="str">
            <v>Обслуживание компьютерной и телефонной сети</v>
          </cell>
        </row>
        <row r="70">
          <cell r="C70" t="str">
            <v>Обслуживание компьютеров</v>
          </cell>
        </row>
        <row r="71">
          <cell r="C71" t="str">
            <v>Обслуживание принтеров и ксероксов</v>
          </cell>
        </row>
        <row r="72">
          <cell r="C72" t="str">
            <v>Обслуж средств связи</v>
          </cell>
        </row>
        <row r="73">
          <cell r="C73" t="str">
            <v>Содерж ОПС</v>
          </cell>
        </row>
        <row r="74">
          <cell r="C74" t="str">
            <v>Аудит услуги РСБУ, МСФО</v>
          </cell>
        </row>
        <row r="75">
          <cell r="C75" t="str">
            <v>Информационные  услуги</v>
          </cell>
        </row>
        <row r="76">
          <cell r="C76" t="str">
            <v>Междугородная связь</v>
          </cell>
        </row>
        <row r="77">
          <cell r="C77" t="str">
            <v>Радиосвязь</v>
          </cell>
        </row>
        <row r="78">
          <cell r="C78" t="str">
            <v>Сотовая связь</v>
          </cell>
        </row>
        <row r="79">
          <cell r="C79" t="str">
            <v>Спутниковая связь</v>
          </cell>
        </row>
        <row r="80">
          <cell r="C80" t="str">
            <v>Услуги Интернет</v>
          </cell>
        </row>
        <row r="81">
          <cell r="C81" t="str">
            <v>Автостоянка, аренда гаража</v>
          </cell>
        </row>
        <row r="82">
          <cell r="C82" t="str">
            <v>Топливо</v>
          </cell>
        </row>
        <row r="83">
          <cell r="C83" t="str">
            <v>Страхование офисного транспорта</v>
          </cell>
        </row>
        <row r="84">
          <cell r="C84" t="str">
            <v>Техосмотры</v>
          </cell>
        </row>
        <row r="85">
          <cell r="C85" t="str">
            <v>ТО и ТР транспорта</v>
          </cell>
        </row>
        <row r="86">
          <cell r="C86" t="str">
            <v>Услуги автотранспорта</v>
          </cell>
        </row>
        <row r="87">
          <cell r="C87" t="str">
            <v>Информационные услуги СБ</v>
          </cell>
        </row>
        <row r="88">
          <cell r="C88" t="str">
            <v>Обучение персонала СБ</v>
          </cell>
        </row>
        <row r="89">
          <cell r="C89" t="str">
            <v>Услуги по охране объектов</v>
          </cell>
        </row>
        <row r="90">
          <cell r="C90" t="str">
            <v>Спец средства, аксессуары</v>
          </cell>
        </row>
        <row r="91">
          <cell r="C91" t="str">
            <v>Банковские услуги</v>
          </cell>
        </row>
        <row r="92">
          <cell r="C92" t="str">
            <v>Командировочные расходы</v>
          </cell>
        </row>
        <row r="93">
          <cell r="C93" t="str">
            <v>Праздничные мероприятия</v>
          </cell>
        </row>
        <row r="94">
          <cell r="C94" t="str">
            <v>Представительские  расходы</v>
          </cell>
        </row>
        <row r="95">
          <cell r="C95" t="str">
            <v>Расходы на рекламу и ПР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9"/>
  <sheetViews>
    <sheetView view="pageBreakPreview" topLeftCell="A143" zoomScaleNormal="100" zoomScaleSheetLayoutView="100" workbookViewId="0">
      <selection activeCell="B173" sqref="B173"/>
    </sheetView>
  </sheetViews>
  <sheetFormatPr defaultRowHeight="15" outlineLevelRow="1"/>
  <cols>
    <col min="1" max="1" width="6.85546875" style="237" customWidth="1"/>
    <col min="2" max="2" width="96.5703125" style="8" customWidth="1"/>
    <col min="3" max="3" width="12.28515625" style="12" customWidth="1"/>
    <col min="4" max="4" width="12.7109375" style="12" customWidth="1"/>
    <col min="5" max="5" width="18.85546875" style="12" customWidth="1"/>
    <col min="6" max="16384" width="9.140625" style="1"/>
  </cols>
  <sheetData>
    <row r="2" spans="1:5" s="59" customFormat="1" ht="15" customHeight="1">
      <c r="A2" s="235"/>
      <c r="B2" s="56" t="s">
        <v>150</v>
      </c>
      <c r="C2" s="57" t="s">
        <v>68</v>
      </c>
      <c r="E2" s="58"/>
    </row>
    <row r="3" spans="1:5" s="59" customFormat="1" ht="15" customHeight="1">
      <c r="A3" s="235"/>
      <c r="B3" s="56" t="s">
        <v>151</v>
      </c>
      <c r="C3" s="57" t="s">
        <v>152</v>
      </c>
      <c r="E3" s="58"/>
    </row>
    <row r="4" spans="1:5" s="59" customFormat="1" ht="15" customHeight="1">
      <c r="A4" s="235"/>
      <c r="B4" s="57" t="s">
        <v>153</v>
      </c>
      <c r="C4" s="57" t="s">
        <v>153</v>
      </c>
      <c r="E4" s="58"/>
    </row>
    <row r="5" spans="1:5" s="59" customFormat="1" ht="14.25" customHeight="1">
      <c r="A5" s="235"/>
      <c r="B5" s="60" t="s">
        <v>154</v>
      </c>
      <c r="C5" s="61" t="s">
        <v>155</v>
      </c>
      <c r="E5" s="58"/>
    </row>
    <row r="6" spans="1:5" s="59" customFormat="1" ht="15.75" customHeight="1">
      <c r="A6" s="236"/>
      <c r="B6" s="60" t="s">
        <v>156</v>
      </c>
      <c r="C6" s="62" t="s">
        <v>157</v>
      </c>
      <c r="E6" s="58"/>
    </row>
    <row r="7" spans="1:5" s="59" customFormat="1" ht="12" customHeight="1">
      <c r="A7" s="236"/>
      <c r="B7" s="60"/>
      <c r="C7" s="60"/>
      <c r="D7" s="60"/>
      <c r="E7" s="58"/>
    </row>
    <row r="8" spans="1:5" s="59" customFormat="1" ht="12" customHeight="1">
      <c r="A8" s="236"/>
      <c r="B8" s="60"/>
      <c r="C8" s="60"/>
      <c r="D8" s="60"/>
      <c r="E8" s="58"/>
    </row>
    <row r="9" spans="1:5" s="59" customFormat="1" ht="12" customHeight="1" outlineLevel="1">
      <c r="A9" s="236"/>
      <c r="B9" s="56" t="s">
        <v>150</v>
      </c>
      <c r="C9" s="60"/>
      <c r="D9" s="60"/>
      <c r="E9" s="58"/>
    </row>
    <row r="10" spans="1:5" s="59" customFormat="1" ht="16.5" customHeight="1" outlineLevel="1">
      <c r="A10" s="236"/>
      <c r="B10" s="56" t="s">
        <v>158</v>
      </c>
      <c r="C10" s="60"/>
      <c r="D10" s="60"/>
      <c r="E10" s="58"/>
    </row>
    <row r="11" spans="1:5" s="59" customFormat="1" ht="12.75" customHeight="1" outlineLevel="1">
      <c r="A11" s="236"/>
      <c r="B11" s="56" t="s">
        <v>67</v>
      </c>
      <c r="C11" s="60"/>
      <c r="D11" s="60"/>
      <c r="E11" s="58"/>
    </row>
    <row r="12" spans="1:5" s="59" customFormat="1" ht="12.75" customHeight="1" outlineLevel="1">
      <c r="A12" s="236"/>
      <c r="B12" s="57" t="s">
        <v>153</v>
      </c>
      <c r="C12" s="60"/>
      <c r="D12" s="60"/>
      <c r="E12" s="58"/>
    </row>
    <row r="13" spans="1:5" s="59" customFormat="1" ht="15" customHeight="1" outlineLevel="1">
      <c r="A13" s="236"/>
      <c r="B13" s="60" t="s">
        <v>159</v>
      </c>
      <c r="C13" s="60"/>
      <c r="D13" s="60"/>
      <c r="E13" s="58"/>
    </row>
    <row r="14" spans="1:5" s="59" customFormat="1" ht="15.75" customHeight="1" outlineLevel="1">
      <c r="A14" s="236"/>
      <c r="B14" s="60" t="s">
        <v>156</v>
      </c>
      <c r="C14" s="60"/>
      <c r="D14" s="60"/>
      <c r="E14" s="58"/>
    </row>
    <row r="16" spans="1:5" ht="15.75" customHeight="1">
      <c r="A16" s="274" t="s">
        <v>9</v>
      </c>
      <c r="B16" s="274"/>
      <c r="C16" s="274"/>
      <c r="D16" s="274"/>
      <c r="E16" s="274"/>
    </row>
    <row r="17" spans="1:5" ht="15.75" customHeight="1">
      <c r="A17" s="274" t="s">
        <v>176</v>
      </c>
      <c r="B17" s="274"/>
      <c r="C17" s="274"/>
      <c r="D17" s="274"/>
      <c r="E17" s="274"/>
    </row>
    <row r="18" spans="1:5" ht="15.75" customHeight="1">
      <c r="A18" s="273" t="s">
        <v>513</v>
      </c>
      <c r="B18" s="273"/>
      <c r="C18" s="273"/>
      <c r="D18" s="273"/>
      <c r="E18" s="273"/>
    </row>
    <row r="19" spans="1:5" ht="15.75" customHeight="1">
      <c r="A19" s="273"/>
      <c r="B19" s="273"/>
      <c r="C19" s="273"/>
      <c r="D19" s="273"/>
      <c r="E19" s="273"/>
    </row>
    <row r="20" spans="1:5" ht="15.75" customHeight="1">
      <c r="A20" s="238"/>
      <c r="B20" s="26"/>
      <c r="C20" s="26"/>
      <c r="D20" s="26"/>
      <c r="E20" s="26"/>
    </row>
    <row r="21" spans="1:5" ht="15.75" customHeight="1">
      <c r="A21" s="239"/>
      <c r="B21" s="275" t="s">
        <v>160</v>
      </c>
      <c r="C21" s="275"/>
      <c r="D21" s="275"/>
      <c r="E21" s="41"/>
    </row>
    <row r="22" spans="1:5" ht="15.75" customHeight="1">
      <c r="A22" s="239"/>
      <c r="B22" s="275" t="s">
        <v>507</v>
      </c>
      <c r="C22" s="275"/>
      <c r="D22" s="275"/>
      <c r="E22" s="275"/>
    </row>
    <row r="23" spans="1:5" ht="15.75" customHeight="1">
      <c r="A23" s="239"/>
      <c r="B23" s="276" t="s">
        <v>437</v>
      </c>
      <c r="C23" s="276"/>
      <c r="D23" s="276"/>
      <c r="E23" s="276"/>
    </row>
    <row r="24" spans="1:5">
      <c r="A24" s="240"/>
      <c r="B24" s="15"/>
      <c r="C24" s="14"/>
      <c r="D24" s="14"/>
      <c r="E24" s="14"/>
    </row>
    <row r="25" spans="1:5" ht="11.25" customHeight="1">
      <c r="A25" s="278" t="s">
        <v>0</v>
      </c>
      <c r="B25" s="277" t="s">
        <v>2</v>
      </c>
      <c r="C25" s="277" t="s">
        <v>1</v>
      </c>
      <c r="D25" s="277" t="s">
        <v>17</v>
      </c>
      <c r="E25" s="277" t="s">
        <v>22</v>
      </c>
    </row>
    <row r="26" spans="1:5" ht="19.5" customHeight="1">
      <c r="A26" s="278"/>
      <c r="B26" s="277"/>
      <c r="C26" s="277"/>
      <c r="D26" s="277"/>
      <c r="E26" s="277"/>
    </row>
    <row r="27" spans="1:5" ht="19.5" customHeight="1">
      <c r="A27" s="268" t="s">
        <v>510</v>
      </c>
      <c r="B27" s="269"/>
      <c r="C27" s="269"/>
      <c r="D27" s="269"/>
      <c r="E27" s="270"/>
    </row>
    <row r="28" spans="1:5" ht="15" customHeight="1">
      <c r="A28" s="241"/>
      <c r="B28" s="33" t="s">
        <v>417</v>
      </c>
      <c r="C28" s="29"/>
      <c r="D28" s="29"/>
      <c r="E28" s="29"/>
    </row>
    <row r="29" spans="1:5">
      <c r="A29" s="16">
        <v>1</v>
      </c>
      <c r="B29" s="4" t="s">
        <v>144</v>
      </c>
      <c r="C29" s="2" t="s">
        <v>5</v>
      </c>
      <c r="D29" s="2">
        <v>6</v>
      </c>
      <c r="E29" s="16"/>
    </row>
    <row r="30" spans="1:5">
      <c r="A30" s="16">
        <f>A29+1</f>
        <v>2</v>
      </c>
      <c r="B30" s="4" t="s">
        <v>197</v>
      </c>
      <c r="C30" s="17" t="s">
        <v>8</v>
      </c>
      <c r="D30" s="31" t="s">
        <v>199</v>
      </c>
      <c r="E30" s="2"/>
    </row>
    <row r="31" spans="1:5" outlineLevel="1">
      <c r="A31" s="16"/>
      <c r="B31" s="4" t="s">
        <v>198</v>
      </c>
      <c r="C31" s="17" t="s">
        <v>16</v>
      </c>
      <c r="D31" s="3">
        <v>3.94</v>
      </c>
      <c r="E31" s="3"/>
    </row>
    <row r="32" spans="1:5" ht="15" customHeight="1" outlineLevel="1">
      <c r="A32" s="242"/>
      <c r="B32" s="4" t="s">
        <v>200</v>
      </c>
      <c r="C32" s="86" t="s">
        <v>16</v>
      </c>
      <c r="D32" s="3">
        <v>0.06</v>
      </c>
      <c r="E32" s="52"/>
    </row>
    <row r="33" spans="1:5">
      <c r="A33" s="16">
        <v>3</v>
      </c>
      <c r="B33" s="4" t="s">
        <v>74</v>
      </c>
      <c r="C33" s="17" t="s">
        <v>5</v>
      </c>
      <c r="D33" s="6">
        <v>6</v>
      </c>
      <c r="E33" s="3"/>
    </row>
    <row r="34" spans="1:5" ht="15" customHeight="1">
      <c r="A34" s="16">
        <f>A33+1</f>
        <v>4</v>
      </c>
      <c r="B34" s="4" t="s">
        <v>23</v>
      </c>
      <c r="C34" s="17" t="s">
        <v>7</v>
      </c>
      <c r="D34" s="10">
        <v>64.3</v>
      </c>
      <c r="E34" s="29"/>
    </row>
    <row r="35" spans="1:5" ht="15" customHeight="1">
      <c r="A35" s="16">
        <f t="shared" ref="A35" si="0">A34+1</f>
        <v>5</v>
      </c>
      <c r="B35" s="9" t="s">
        <v>196</v>
      </c>
      <c r="C35" s="17" t="s">
        <v>7</v>
      </c>
      <c r="D35" s="10">
        <v>64.3</v>
      </c>
      <c r="E35" s="29"/>
    </row>
    <row r="36" spans="1:5" ht="15" customHeight="1" outlineLevel="1">
      <c r="A36" s="242"/>
      <c r="B36" s="4" t="s">
        <v>71</v>
      </c>
      <c r="C36" s="17" t="s">
        <v>20</v>
      </c>
      <c r="D36" s="10">
        <v>389</v>
      </c>
      <c r="E36" s="29"/>
    </row>
    <row r="37" spans="1:5" ht="15" customHeight="1">
      <c r="A37" s="16">
        <f>A35+1</f>
        <v>6</v>
      </c>
      <c r="B37" s="4" t="s">
        <v>24</v>
      </c>
      <c r="C37" s="17" t="s">
        <v>3</v>
      </c>
      <c r="D37" s="10">
        <v>4.74</v>
      </c>
      <c r="E37" s="29"/>
    </row>
    <row r="38" spans="1:5" ht="15" customHeight="1" outlineLevel="1">
      <c r="A38" s="242"/>
      <c r="B38" s="4" t="s">
        <v>72</v>
      </c>
      <c r="C38" s="17" t="s">
        <v>473</v>
      </c>
      <c r="D38" s="10" t="s">
        <v>474</v>
      </c>
      <c r="E38" s="29"/>
    </row>
    <row r="39" spans="1:5" ht="15" customHeight="1" outlineLevel="1">
      <c r="A39" s="242"/>
      <c r="B39" s="4" t="s">
        <v>114</v>
      </c>
      <c r="C39" s="17" t="s">
        <v>473</v>
      </c>
      <c r="D39" s="10" t="s">
        <v>475</v>
      </c>
      <c r="E39" s="29"/>
    </row>
    <row r="40" spans="1:5">
      <c r="A40" s="16">
        <f>A37+1</f>
        <v>7</v>
      </c>
      <c r="B40" s="4" t="s">
        <v>143</v>
      </c>
      <c r="C40" s="86" t="s">
        <v>5</v>
      </c>
      <c r="D40" s="86">
        <v>4</v>
      </c>
      <c r="E40" s="16"/>
    </row>
    <row r="41" spans="1:5">
      <c r="A41" s="16">
        <f>A40+1</f>
        <v>8</v>
      </c>
      <c r="B41" s="4" t="s">
        <v>201</v>
      </c>
      <c r="C41" s="17" t="s">
        <v>8</v>
      </c>
      <c r="D41" s="31" t="s">
        <v>202</v>
      </c>
      <c r="E41" s="86"/>
    </row>
    <row r="42" spans="1:5" outlineLevel="1">
      <c r="A42" s="16"/>
      <c r="B42" s="4" t="s">
        <v>203</v>
      </c>
      <c r="C42" s="17" t="s">
        <v>16</v>
      </c>
      <c r="D42" s="3">
        <v>1.1299999999999999</v>
      </c>
      <c r="E42" s="3"/>
    </row>
    <row r="43" spans="1:5">
      <c r="A43" s="16">
        <f>A41+1</f>
        <v>9</v>
      </c>
      <c r="B43" s="4" t="s">
        <v>74</v>
      </c>
      <c r="C43" s="17" t="s">
        <v>5</v>
      </c>
      <c r="D43" s="6">
        <v>4</v>
      </c>
      <c r="E43" s="3"/>
    </row>
    <row r="44" spans="1:5" ht="15" customHeight="1">
      <c r="A44" s="16">
        <f>A43+1</f>
        <v>10</v>
      </c>
      <c r="B44" s="4" t="s">
        <v>23</v>
      </c>
      <c r="C44" s="17" t="s">
        <v>7</v>
      </c>
      <c r="D44" s="10">
        <v>19</v>
      </c>
      <c r="E44" s="29"/>
    </row>
    <row r="45" spans="1:5" ht="15" customHeight="1">
      <c r="A45" s="16">
        <f t="shared" ref="A45" si="1">A44+1</f>
        <v>11</v>
      </c>
      <c r="B45" s="9" t="s">
        <v>196</v>
      </c>
      <c r="C45" s="17" t="s">
        <v>7</v>
      </c>
      <c r="D45" s="10">
        <v>19</v>
      </c>
      <c r="E45" s="29"/>
    </row>
    <row r="46" spans="1:5" ht="15" customHeight="1" outlineLevel="1">
      <c r="A46" s="242"/>
      <c r="B46" s="4" t="s">
        <v>71</v>
      </c>
      <c r="C46" s="17" t="s">
        <v>20</v>
      </c>
      <c r="D46" s="10">
        <v>114</v>
      </c>
      <c r="E46" s="29"/>
    </row>
    <row r="47" spans="1:5" ht="15" customHeight="1">
      <c r="A47" s="16">
        <f>A45+1</f>
        <v>12</v>
      </c>
      <c r="B47" s="4" t="s">
        <v>24</v>
      </c>
      <c r="C47" s="17" t="s">
        <v>3</v>
      </c>
      <c r="D47" s="10">
        <v>0.6</v>
      </c>
      <c r="E47" s="29"/>
    </row>
    <row r="48" spans="1:5" ht="15" customHeight="1" outlineLevel="1">
      <c r="A48" s="242"/>
      <c r="B48" s="4" t="s">
        <v>72</v>
      </c>
      <c r="C48" s="17" t="s">
        <v>473</v>
      </c>
      <c r="D48" s="10" t="s">
        <v>476</v>
      </c>
      <c r="E48" s="29"/>
    </row>
    <row r="49" spans="1:5" ht="15" customHeight="1" outlineLevel="1">
      <c r="A49" s="242"/>
      <c r="B49" s="4" t="s">
        <v>114</v>
      </c>
      <c r="C49" s="147" t="s">
        <v>473</v>
      </c>
      <c r="D49" s="10" t="s">
        <v>477</v>
      </c>
      <c r="E49" s="29"/>
    </row>
    <row r="50" spans="1:5">
      <c r="A50" s="16">
        <f>A47+1</f>
        <v>13</v>
      </c>
      <c r="B50" s="4" t="s">
        <v>143</v>
      </c>
      <c r="C50" s="86" t="s">
        <v>5</v>
      </c>
      <c r="D50" s="86">
        <v>1</v>
      </c>
      <c r="E50" s="16"/>
    </row>
    <row r="51" spans="1:5">
      <c r="A51" s="16">
        <f>A50+1</f>
        <v>14</v>
      </c>
      <c r="B51" s="4" t="s">
        <v>204</v>
      </c>
      <c r="C51" s="17" t="s">
        <v>8</v>
      </c>
      <c r="D51" s="31" t="s">
        <v>207</v>
      </c>
      <c r="E51" s="86"/>
    </row>
    <row r="52" spans="1:5" outlineLevel="1">
      <c r="A52" s="16"/>
      <c r="B52" s="4" t="s">
        <v>203</v>
      </c>
      <c r="C52" s="17" t="s">
        <v>16</v>
      </c>
      <c r="D52" s="3">
        <v>1.58</v>
      </c>
      <c r="E52" s="3"/>
    </row>
    <row r="53" spans="1:5">
      <c r="A53" s="16">
        <f>A51+1</f>
        <v>15</v>
      </c>
      <c r="B53" s="4" t="s">
        <v>74</v>
      </c>
      <c r="C53" s="17" t="s">
        <v>5</v>
      </c>
      <c r="D53" s="6">
        <v>2</v>
      </c>
      <c r="E53" s="3"/>
    </row>
    <row r="54" spans="1:5" ht="15" customHeight="1">
      <c r="A54" s="16">
        <f>A53+1</f>
        <v>16</v>
      </c>
      <c r="B54" s="4" t="s">
        <v>23</v>
      </c>
      <c r="C54" s="17" t="s">
        <v>7</v>
      </c>
      <c r="D54" s="10">
        <v>4.28</v>
      </c>
      <c r="E54" s="29"/>
    </row>
    <row r="55" spans="1:5" ht="15" customHeight="1">
      <c r="A55" s="16">
        <f t="shared" ref="A55" si="2">A54+1</f>
        <v>17</v>
      </c>
      <c r="B55" s="9" t="s">
        <v>196</v>
      </c>
      <c r="C55" s="17" t="s">
        <v>7</v>
      </c>
      <c r="D55" s="10">
        <v>4.28</v>
      </c>
      <c r="E55" s="29"/>
    </row>
    <row r="56" spans="1:5" ht="15" customHeight="1" outlineLevel="1">
      <c r="A56" s="242"/>
      <c r="B56" s="4" t="s">
        <v>71</v>
      </c>
      <c r="C56" s="17" t="s">
        <v>20</v>
      </c>
      <c r="D56" s="10">
        <v>25</v>
      </c>
      <c r="E56" s="29"/>
    </row>
    <row r="57" spans="1:5" ht="15" customHeight="1">
      <c r="A57" s="16">
        <f>A55+1</f>
        <v>18</v>
      </c>
      <c r="B57" s="85" t="s">
        <v>205</v>
      </c>
      <c r="C57" s="86" t="s">
        <v>16</v>
      </c>
      <c r="D57" s="35">
        <f>SUM(D58:D59)</f>
        <v>3.2000000000000001E-2</v>
      </c>
      <c r="E57" s="52"/>
    </row>
    <row r="58" spans="1:5" ht="15" customHeight="1" outlineLevel="1">
      <c r="A58" s="242"/>
      <c r="B58" s="4" t="s">
        <v>209</v>
      </c>
      <c r="C58" s="86" t="s">
        <v>16</v>
      </c>
      <c r="D58" s="3">
        <v>2.5999999999999999E-2</v>
      </c>
      <c r="E58" s="52"/>
    </row>
    <row r="59" spans="1:5" ht="15" customHeight="1" outlineLevel="1">
      <c r="A59" s="242"/>
      <c r="B59" s="4" t="s">
        <v>206</v>
      </c>
      <c r="C59" s="86" t="s">
        <v>16</v>
      </c>
      <c r="D59" s="3">
        <v>6.0000000000000001E-3</v>
      </c>
      <c r="E59" s="52"/>
    </row>
    <row r="60" spans="1:5" ht="15" customHeight="1">
      <c r="A60" s="16">
        <f>A57+1</f>
        <v>19</v>
      </c>
      <c r="B60" s="85" t="s">
        <v>208</v>
      </c>
      <c r="C60" s="86" t="s">
        <v>16</v>
      </c>
      <c r="D60" s="3">
        <f>SUM(D61:D62)</f>
        <v>0.34800000000000003</v>
      </c>
      <c r="E60" s="29"/>
    </row>
    <row r="61" spans="1:5" ht="15" customHeight="1" outlineLevel="1">
      <c r="A61" s="242"/>
      <c r="B61" s="4" t="s">
        <v>183</v>
      </c>
      <c r="C61" s="86" t="s">
        <v>16</v>
      </c>
      <c r="D61" s="3">
        <v>0.33800000000000002</v>
      </c>
      <c r="E61" s="52"/>
    </row>
    <row r="62" spans="1:5" ht="15" customHeight="1" outlineLevel="1">
      <c r="A62" s="242"/>
      <c r="B62" s="4" t="s">
        <v>206</v>
      </c>
      <c r="C62" s="86" t="s">
        <v>16</v>
      </c>
      <c r="D62" s="3">
        <v>0.01</v>
      </c>
      <c r="E62" s="52"/>
    </row>
    <row r="63" spans="1:5" ht="15" customHeight="1">
      <c r="A63" s="16">
        <f>A60+1</f>
        <v>20</v>
      </c>
      <c r="B63" s="85" t="s">
        <v>135</v>
      </c>
      <c r="C63" s="86" t="s">
        <v>16</v>
      </c>
      <c r="D63" s="3">
        <f>SUM(D64:D67)</f>
        <v>0.41200000000000003</v>
      </c>
      <c r="E63" s="29"/>
    </row>
    <row r="64" spans="1:5" ht="15" customHeight="1" outlineLevel="1">
      <c r="A64" s="242"/>
      <c r="B64" s="4" t="s">
        <v>209</v>
      </c>
      <c r="C64" s="86" t="s">
        <v>16</v>
      </c>
      <c r="D64" s="3">
        <f>0.112*2</f>
        <v>0.224</v>
      </c>
      <c r="E64" s="52"/>
    </row>
    <row r="65" spans="1:5" ht="15" customHeight="1" outlineLevel="1">
      <c r="A65" s="242"/>
      <c r="B65" s="4" t="s">
        <v>184</v>
      </c>
      <c r="C65" s="86" t="s">
        <v>16</v>
      </c>
      <c r="D65" s="3">
        <f>0.025*2</f>
        <v>0.05</v>
      </c>
      <c r="E65" s="52"/>
    </row>
    <row r="66" spans="1:5" ht="15" customHeight="1" outlineLevel="1">
      <c r="A66" s="242"/>
      <c r="B66" s="4" t="s">
        <v>210</v>
      </c>
      <c r="C66" s="86" t="s">
        <v>16</v>
      </c>
      <c r="D66" s="3">
        <f>0.01*2</f>
        <v>0.02</v>
      </c>
      <c r="E66" s="52"/>
    </row>
    <row r="67" spans="1:5" ht="15" customHeight="1" outlineLevel="1">
      <c r="A67" s="242"/>
      <c r="B67" s="85" t="s">
        <v>185</v>
      </c>
      <c r="C67" s="86" t="s">
        <v>16</v>
      </c>
      <c r="D67" s="86">
        <f>0.059*2</f>
        <v>0.11799999999999999</v>
      </c>
      <c r="E67" s="52"/>
    </row>
    <row r="68" spans="1:5" ht="15" customHeight="1">
      <c r="A68" s="16">
        <f>A63+1</f>
        <v>21</v>
      </c>
      <c r="B68" s="85" t="s">
        <v>186</v>
      </c>
      <c r="C68" s="86" t="s">
        <v>16</v>
      </c>
      <c r="D68" s="35">
        <f>SUM(D69:D71)</f>
        <v>3.2000000000000001E-2</v>
      </c>
      <c r="E68" s="52"/>
    </row>
    <row r="69" spans="1:5" ht="15" customHeight="1" outlineLevel="1">
      <c r="A69" s="242"/>
      <c r="B69" s="4" t="s">
        <v>187</v>
      </c>
      <c r="C69" s="86" t="s">
        <v>16</v>
      </c>
      <c r="D69" s="3">
        <v>1.7000000000000001E-2</v>
      </c>
      <c r="E69" s="52"/>
    </row>
    <row r="70" spans="1:5" ht="15" customHeight="1" outlineLevel="1">
      <c r="A70" s="242"/>
      <c r="B70" s="4" t="s">
        <v>188</v>
      </c>
      <c r="C70" s="86" t="s">
        <v>16</v>
      </c>
      <c r="D70" s="3">
        <v>5.0000000000000001E-3</v>
      </c>
      <c r="E70" s="52"/>
    </row>
    <row r="71" spans="1:5" ht="15" customHeight="1" outlineLevel="1">
      <c r="A71" s="242"/>
      <c r="B71" s="4" t="s">
        <v>189</v>
      </c>
      <c r="C71" s="86" t="s">
        <v>16</v>
      </c>
      <c r="D71" s="3">
        <v>0.01</v>
      </c>
      <c r="E71" s="52"/>
    </row>
    <row r="72" spans="1:5" ht="15" customHeight="1">
      <c r="A72" s="16">
        <f>A68+1</f>
        <v>22</v>
      </c>
      <c r="B72" s="85" t="s">
        <v>190</v>
      </c>
      <c r="C72" s="86" t="s">
        <v>16</v>
      </c>
      <c r="D72" s="3">
        <f>SUM(D73:D77)</f>
        <v>0.21199999999999999</v>
      </c>
      <c r="E72" s="52"/>
    </row>
    <row r="73" spans="1:5" ht="15" customHeight="1" outlineLevel="1">
      <c r="A73" s="242"/>
      <c r="B73" s="4" t="s">
        <v>191</v>
      </c>
      <c r="C73" s="86" t="s">
        <v>16</v>
      </c>
      <c r="D73" s="3">
        <f>0.014*2</f>
        <v>2.8000000000000001E-2</v>
      </c>
      <c r="E73" s="52"/>
    </row>
    <row r="74" spans="1:5" ht="15" customHeight="1" outlineLevel="1">
      <c r="A74" s="242"/>
      <c r="B74" s="4" t="s">
        <v>138</v>
      </c>
      <c r="C74" s="86" t="s">
        <v>16</v>
      </c>
      <c r="D74" s="3">
        <f>0.038*2</f>
        <v>7.5999999999999998E-2</v>
      </c>
      <c r="E74" s="52"/>
    </row>
    <row r="75" spans="1:5" ht="15" customHeight="1" outlineLevel="1">
      <c r="A75" s="242"/>
      <c r="B75" s="4" t="s">
        <v>187</v>
      </c>
      <c r="C75" s="86" t="s">
        <v>16</v>
      </c>
      <c r="D75" s="3">
        <f>0.036*2</f>
        <v>7.1999999999999995E-2</v>
      </c>
      <c r="E75" s="52"/>
    </row>
    <row r="76" spans="1:5" ht="15" customHeight="1" outlineLevel="1">
      <c r="A76" s="242"/>
      <c r="B76" s="4" t="s">
        <v>192</v>
      </c>
      <c r="C76" s="86" t="s">
        <v>16</v>
      </c>
      <c r="D76" s="3">
        <f>0.004*2</f>
        <v>8.0000000000000002E-3</v>
      </c>
      <c r="E76" s="52"/>
    </row>
    <row r="77" spans="1:5" ht="15" customHeight="1" outlineLevel="1">
      <c r="A77" s="242"/>
      <c r="B77" s="85" t="s">
        <v>185</v>
      </c>
      <c r="C77" s="86" t="s">
        <v>16</v>
      </c>
      <c r="D77" s="86">
        <f>0.014*2</f>
        <v>2.8000000000000001E-2</v>
      </c>
      <c r="E77" s="52"/>
    </row>
    <row r="78" spans="1:5" ht="25.5">
      <c r="A78" s="16">
        <f>A72+1</f>
        <v>23</v>
      </c>
      <c r="B78" s="4" t="s">
        <v>26</v>
      </c>
      <c r="C78" s="86" t="s">
        <v>7</v>
      </c>
      <c r="D78" s="10">
        <v>27</v>
      </c>
      <c r="E78" s="52"/>
    </row>
    <row r="79" spans="1:5" ht="15" customHeight="1" outlineLevel="1">
      <c r="A79" s="242"/>
      <c r="B79" s="4" t="s">
        <v>69</v>
      </c>
      <c r="C79" s="86" t="s">
        <v>20</v>
      </c>
      <c r="D79" s="10">
        <v>5.4</v>
      </c>
      <c r="E79" s="29"/>
    </row>
    <row r="80" spans="1:5" ht="15" customHeight="1" outlineLevel="1">
      <c r="A80" s="241"/>
      <c r="B80" s="4" t="s">
        <v>70</v>
      </c>
      <c r="C80" s="86" t="s">
        <v>20</v>
      </c>
      <c r="D80" s="10">
        <v>10.8</v>
      </c>
      <c r="E80" s="29"/>
    </row>
    <row r="81" spans="1:5">
      <c r="A81" s="16">
        <f>A78+1</f>
        <v>24</v>
      </c>
      <c r="B81" s="4" t="s">
        <v>434</v>
      </c>
      <c r="C81" s="2" t="s">
        <v>15</v>
      </c>
      <c r="D81" s="31" t="s">
        <v>180</v>
      </c>
      <c r="E81" s="2"/>
    </row>
    <row r="82" spans="1:5" ht="35.25" customHeight="1" outlineLevel="1">
      <c r="A82" s="16"/>
      <c r="B82" s="4" t="s">
        <v>512</v>
      </c>
      <c r="C82" s="2" t="s">
        <v>5</v>
      </c>
      <c r="D82" s="2">
        <v>1</v>
      </c>
      <c r="E82" s="2"/>
    </row>
    <row r="83" spans="1:5" ht="15" customHeight="1">
      <c r="A83" s="241"/>
      <c r="B83" s="33" t="s">
        <v>438</v>
      </c>
      <c r="C83" s="29"/>
      <c r="D83" s="55"/>
      <c r="E83" s="29"/>
    </row>
    <row r="84" spans="1:5">
      <c r="A84" s="16">
        <f>A81+1</f>
        <v>25</v>
      </c>
      <c r="B84" s="4" t="s">
        <v>77</v>
      </c>
      <c r="C84" s="17" t="s">
        <v>3</v>
      </c>
      <c r="D84" s="2">
        <v>285</v>
      </c>
      <c r="E84" s="2"/>
    </row>
    <row r="85" spans="1:5">
      <c r="A85" s="16">
        <f t="shared" ref="A85" si="3">A84+1</f>
        <v>26</v>
      </c>
      <c r="B85" s="4" t="s">
        <v>76</v>
      </c>
      <c r="C85" s="17" t="s">
        <v>3</v>
      </c>
      <c r="D85" s="2">
        <v>5</v>
      </c>
      <c r="E85" s="2"/>
    </row>
    <row r="86" spans="1:5">
      <c r="A86" s="16">
        <f>A85+1</f>
        <v>27</v>
      </c>
      <c r="B86" s="4" t="s">
        <v>30</v>
      </c>
      <c r="C86" s="17" t="s">
        <v>3</v>
      </c>
      <c r="D86" s="2">
        <v>11</v>
      </c>
      <c r="E86" s="2"/>
    </row>
    <row r="87" spans="1:5" outlineLevel="1">
      <c r="A87" s="16"/>
      <c r="B87" s="4" t="s">
        <v>72</v>
      </c>
      <c r="C87" s="17" t="s">
        <v>3</v>
      </c>
      <c r="D87" s="6">
        <f>11*1.05*1.01</f>
        <v>11.665500000000002</v>
      </c>
      <c r="E87" s="3"/>
    </row>
    <row r="88" spans="1:5">
      <c r="A88" s="16">
        <v>31</v>
      </c>
      <c r="B88" s="4" t="s">
        <v>113</v>
      </c>
      <c r="C88" s="2" t="s">
        <v>5</v>
      </c>
      <c r="D88" s="2">
        <v>8</v>
      </c>
      <c r="E88" s="2"/>
    </row>
    <row r="89" spans="1:5">
      <c r="A89" s="16">
        <f t="shared" ref="A89" si="4">A88+1</f>
        <v>32</v>
      </c>
      <c r="B89" s="4" t="s">
        <v>224</v>
      </c>
      <c r="C89" s="17" t="s">
        <v>8</v>
      </c>
      <c r="D89" s="2" t="s">
        <v>215</v>
      </c>
      <c r="E89" s="2"/>
    </row>
    <row r="90" spans="1:5" outlineLevel="1">
      <c r="A90" s="16"/>
      <c r="B90" s="4" t="s">
        <v>212</v>
      </c>
      <c r="C90" s="17" t="s">
        <v>16</v>
      </c>
      <c r="D90" s="3">
        <v>1.33</v>
      </c>
      <c r="E90" s="3"/>
    </row>
    <row r="91" spans="1:5" ht="15" customHeight="1" outlineLevel="1">
      <c r="A91" s="242"/>
      <c r="B91" s="4" t="s">
        <v>213</v>
      </c>
      <c r="C91" s="86" t="s">
        <v>16</v>
      </c>
      <c r="D91" s="3">
        <v>7.0000000000000001E-3</v>
      </c>
      <c r="E91" s="52"/>
    </row>
    <row r="92" spans="1:5" ht="15" customHeight="1" outlineLevel="1">
      <c r="A92" s="242"/>
      <c r="B92" s="4" t="s">
        <v>214</v>
      </c>
      <c r="C92" s="86" t="s">
        <v>16</v>
      </c>
      <c r="D92" s="3">
        <v>5.0000000000000001E-3</v>
      </c>
      <c r="E92" s="52"/>
    </row>
    <row r="93" spans="1:5">
      <c r="A93" s="16">
        <v>33</v>
      </c>
      <c r="B93" s="4" t="s">
        <v>74</v>
      </c>
      <c r="C93" s="17" t="s">
        <v>5</v>
      </c>
      <c r="D93" s="6">
        <v>4</v>
      </c>
      <c r="E93" s="3"/>
    </row>
    <row r="94" spans="1:5">
      <c r="A94" s="16">
        <f t="shared" ref="A94:A95" si="5">A93+1</f>
        <v>34</v>
      </c>
      <c r="B94" s="4" t="s">
        <v>23</v>
      </c>
      <c r="C94" s="17" t="s">
        <v>7</v>
      </c>
      <c r="D94" s="5">
        <v>39.9</v>
      </c>
      <c r="E94" s="3"/>
    </row>
    <row r="95" spans="1:5">
      <c r="A95" s="16">
        <f t="shared" si="5"/>
        <v>35</v>
      </c>
      <c r="B95" s="47" t="s">
        <v>226</v>
      </c>
      <c r="C95" s="17" t="s">
        <v>7</v>
      </c>
      <c r="D95" s="5">
        <v>39.9</v>
      </c>
      <c r="E95" s="3"/>
    </row>
    <row r="96" spans="1:5" outlineLevel="1">
      <c r="A96" s="16"/>
      <c r="B96" s="4" t="s">
        <v>71</v>
      </c>
      <c r="C96" s="17" t="s">
        <v>20</v>
      </c>
      <c r="D96" s="5">
        <v>12</v>
      </c>
      <c r="E96" s="3"/>
    </row>
    <row r="97" spans="1:5">
      <c r="A97" s="16">
        <v>36</v>
      </c>
      <c r="B97" s="4" t="s">
        <v>24</v>
      </c>
      <c r="C97" s="17" t="s">
        <v>3</v>
      </c>
      <c r="D97" s="7">
        <v>1.1599999999999999</v>
      </c>
      <c r="E97" s="3"/>
    </row>
    <row r="98" spans="1:5" outlineLevel="1">
      <c r="A98" s="16"/>
      <c r="B98" s="4" t="s">
        <v>72</v>
      </c>
      <c r="C98" s="17" t="s">
        <v>473</v>
      </c>
      <c r="D98" s="7" t="s">
        <v>474</v>
      </c>
      <c r="E98" s="3"/>
    </row>
    <row r="99" spans="1:5" outlineLevel="1">
      <c r="A99" s="16"/>
      <c r="B99" s="4" t="s">
        <v>114</v>
      </c>
      <c r="C99" s="17" t="s">
        <v>478</v>
      </c>
      <c r="D99" s="7" t="s">
        <v>479</v>
      </c>
      <c r="E99" s="3"/>
    </row>
    <row r="100" spans="1:5">
      <c r="A100" s="16">
        <v>37</v>
      </c>
      <c r="B100" s="4" t="s">
        <v>21</v>
      </c>
      <c r="C100" s="2" t="s">
        <v>5</v>
      </c>
      <c r="D100" s="2">
        <v>1</v>
      </c>
      <c r="E100" s="2"/>
    </row>
    <row r="101" spans="1:5">
      <c r="A101" s="16">
        <f t="shared" ref="A101" si="6">A100+1</f>
        <v>38</v>
      </c>
      <c r="B101" s="4" t="s">
        <v>216</v>
      </c>
      <c r="C101" s="17" t="s">
        <v>8</v>
      </c>
      <c r="D101" s="2" t="s">
        <v>217</v>
      </c>
      <c r="E101" s="2"/>
    </row>
    <row r="102" spans="1:5" outlineLevel="1">
      <c r="A102" s="16"/>
      <c r="B102" s="4" t="s">
        <v>211</v>
      </c>
      <c r="C102" s="17" t="s">
        <v>16</v>
      </c>
      <c r="D102" s="3">
        <v>0.23799999999999999</v>
      </c>
      <c r="E102" s="3"/>
    </row>
    <row r="103" spans="1:5">
      <c r="A103" s="16">
        <v>39</v>
      </c>
      <c r="B103" s="4" t="s">
        <v>74</v>
      </c>
      <c r="C103" s="17" t="s">
        <v>5</v>
      </c>
      <c r="D103" s="6">
        <v>1</v>
      </c>
      <c r="E103" s="3"/>
    </row>
    <row r="104" spans="1:5">
      <c r="A104" s="16">
        <f t="shared" ref="A104:A105" si="7">A103+1</f>
        <v>40</v>
      </c>
      <c r="B104" s="4" t="s">
        <v>23</v>
      </c>
      <c r="C104" s="17" t="s">
        <v>7</v>
      </c>
      <c r="D104" s="5">
        <v>3.8</v>
      </c>
      <c r="E104" s="3"/>
    </row>
    <row r="105" spans="1:5">
      <c r="A105" s="16">
        <f t="shared" si="7"/>
        <v>41</v>
      </c>
      <c r="B105" s="47" t="s">
        <v>227</v>
      </c>
      <c r="C105" s="17" t="s">
        <v>7</v>
      </c>
      <c r="D105" s="5">
        <v>3.8</v>
      </c>
      <c r="E105" s="3"/>
    </row>
    <row r="106" spans="1:5" outlineLevel="1">
      <c r="A106" s="16"/>
      <c r="B106" s="4" t="s">
        <v>71</v>
      </c>
      <c r="C106" s="17" t="s">
        <v>20</v>
      </c>
      <c r="D106" s="5">
        <v>24</v>
      </c>
      <c r="E106" s="3"/>
    </row>
    <row r="107" spans="1:5">
      <c r="A107" s="16">
        <v>42</v>
      </c>
      <c r="B107" s="4" t="s">
        <v>24</v>
      </c>
      <c r="C107" s="17" t="s">
        <v>3</v>
      </c>
      <c r="D107" s="7">
        <v>0.16</v>
      </c>
      <c r="E107" s="3"/>
    </row>
    <row r="108" spans="1:5" outlineLevel="1">
      <c r="A108" s="16"/>
      <c r="B108" s="4" t="s">
        <v>72</v>
      </c>
      <c r="C108" s="17" t="s">
        <v>473</v>
      </c>
      <c r="D108" s="7" t="s">
        <v>480</v>
      </c>
      <c r="E108" s="3"/>
    </row>
    <row r="109" spans="1:5" outlineLevel="1">
      <c r="A109" s="16"/>
      <c r="B109" s="4" t="s">
        <v>114</v>
      </c>
      <c r="C109" s="17" t="s">
        <v>473</v>
      </c>
      <c r="D109" s="7" t="s">
        <v>481</v>
      </c>
      <c r="E109" s="3"/>
    </row>
    <row r="110" spans="1:5">
      <c r="A110" s="16">
        <v>43</v>
      </c>
      <c r="B110" s="45" t="s">
        <v>219</v>
      </c>
      <c r="C110" s="2" t="s">
        <v>16</v>
      </c>
      <c r="D110" s="3">
        <f>SUM(D111:D113)</f>
        <v>0.13300000000000001</v>
      </c>
      <c r="E110" s="2"/>
    </row>
    <row r="111" spans="1:5" outlineLevel="1">
      <c r="A111" s="16"/>
      <c r="B111" s="4" t="s">
        <v>221</v>
      </c>
      <c r="C111" s="2" t="s">
        <v>16</v>
      </c>
      <c r="D111" s="3">
        <v>0.1</v>
      </c>
      <c r="E111" s="3"/>
    </row>
    <row r="112" spans="1:5" outlineLevel="1">
      <c r="A112" s="16"/>
      <c r="B112" s="45" t="s">
        <v>222</v>
      </c>
      <c r="C112" s="2" t="s">
        <v>16</v>
      </c>
      <c r="D112" s="3">
        <v>2.1999999999999999E-2</v>
      </c>
      <c r="E112" s="3"/>
    </row>
    <row r="113" spans="1:5" outlineLevel="1">
      <c r="A113" s="16"/>
      <c r="B113" s="45" t="s">
        <v>223</v>
      </c>
      <c r="C113" s="2" t="s">
        <v>16</v>
      </c>
      <c r="D113" s="3">
        <v>1.0999999999999999E-2</v>
      </c>
      <c r="E113" s="3"/>
    </row>
    <row r="114" spans="1:5">
      <c r="A114" s="16">
        <v>44</v>
      </c>
      <c r="B114" s="45" t="s">
        <v>218</v>
      </c>
      <c r="C114" s="2" t="s">
        <v>16</v>
      </c>
      <c r="D114" s="3">
        <f>SUM(D115:D117)</f>
        <v>5.2000000000000005E-2</v>
      </c>
      <c r="E114" s="2"/>
    </row>
    <row r="115" spans="1:5" outlineLevel="1">
      <c r="A115" s="16"/>
      <c r="B115" s="4" t="s">
        <v>220</v>
      </c>
      <c r="C115" s="2" t="s">
        <v>16</v>
      </c>
      <c r="D115" s="3">
        <v>1.7999999999999999E-2</v>
      </c>
      <c r="E115" s="3"/>
    </row>
    <row r="116" spans="1:5" outlineLevel="1">
      <c r="A116" s="16"/>
      <c r="B116" s="45" t="s">
        <v>222</v>
      </c>
      <c r="C116" s="2" t="s">
        <v>16</v>
      </c>
      <c r="D116" s="3">
        <v>6.0000000000000001E-3</v>
      </c>
      <c r="E116" s="3"/>
    </row>
    <row r="117" spans="1:5" outlineLevel="1">
      <c r="A117" s="16"/>
      <c r="B117" s="45" t="s">
        <v>223</v>
      </c>
      <c r="C117" s="2" t="s">
        <v>16</v>
      </c>
      <c r="D117" s="3">
        <v>2.8000000000000001E-2</v>
      </c>
      <c r="E117" s="3"/>
    </row>
    <row r="118" spans="1:5">
      <c r="A118" s="16">
        <v>45</v>
      </c>
      <c r="B118" s="45" t="s">
        <v>78</v>
      </c>
      <c r="C118" s="2" t="s">
        <v>16</v>
      </c>
      <c r="D118" s="3">
        <f>SUM(D119:D121)</f>
        <v>0.15900000000000003</v>
      </c>
      <c r="E118" s="2"/>
    </row>
    <row r="119" spans="1:5" outlineLevel="1">
      <c r="A119" s="16"/>
      <c r="B119" s="4" t="s">
        <v>118</v>
      </c>
      <c r="C119" s="2" t="s">
        <v>16</v>
      </c>
      <c r="D119" s="34">
        <v>0.11700000000000001</v>
      </c>
      <c r="E119" s="3"/>
    </row>
    <row r="120" spans="1:5" outlineLevel="1">
      <c r="A120" s="16"/>
      <c r="B120" s="85" t="s">
        <v>222</v>
      </c>
      <c r="C120" s="2" t="s">
        <v>16</v>
      </c>
      <c r="D120" s="3">
        <v>3.1E-2</v>
      </c>
      <c r="E120" s="3"/>
    </row>
    <row r="121" spans="1:5" outlineLevel="1">
      <c r="A121" s="16"/>
      <c r="B121" s="85" t="s">
        <v>223</v>
      </c>
      <c r="C121" s="2" t="s">
        <v>16</v>
      </c>
      <c r="D121" s="3">
        <v>1.0999999999999999E-2</v>
      </c>
      <c r="E121" s="3"/>
    </row>
    <row r="122" spans="1:5" s="46" customFormat="1">
      <c r="A122" s="16">
        <v>46</v>
      </c>
      <c r="B122" s="45" t="s">
        <v>79</v>
      </c>
      <c r="C122" s="2" t="s">
        <v>16</v>
      </c>
      <c r="D122" s="3">
        <f>D123+D124</f>
        <v>4.19E-2</v>
      </c>
      <c r="E122" s="2"/>
    </row>
    <row r="123" spans="1:5" s="46" customFormat="1" outlineLevel="1">
      <c r="A123" s="16"/>
      <c r="B123" s="4" t="s">
        <v>118</v>
      </c>
      <c r="C123" s="2" t="s">
        <v>16</v>
      </c>
      <c r="D123" s="3">
        <v>3.8999999999999998E-3</v>
      </c>
      <c r="E123" s="3"/>
    </row>
    <row r="124" spans="1:5" outlineLevel="1">
      <c r="A124" s="16"/>
      <c r="B124" s="85" t="s">
        <v>223</v>
      </c>
      <c r="C124" s="86" t="s">
        <v>16</v>
      </c>
      <c r="D124" s="3">
        <v>3.7999999999999999E-2</v>
      </c>
      <c r="E124" s="3"/>
    </row>
    <row r="125" spans="1:5" s="11" customFormat="1">
      <c r="A125" s="16">
        <f>A122+1</f>
        <v>47</v>
      </c>
      <c r="B125" s="47" t="s">
        <v>225</v>
      </c>
      <c r="C125" s="2" t="s">
        <v>7</v>
      </c>
      <c r="D125" s="5">
        <v>27.5</v>
      </c>
      <c r="E125" s="48"/>
    </row>
    <row r="126" spans="1:5" s="11" customFormat="1" outlineLevel="1">
      <c r="A126" s="16"/>
      <c r="B126" s="4" t="s">
        <v>71</v>
      </c>
      <c r="C126" s="2" t="s">
        <v>20</v>
      </c>
      <c r="D126" s="6">
        <v>11</v>
      </c>
      <c r="E126" s="48"/>
    </row>
    <row r="127" spans="1:5" s="11" customFormat="1" ht="25.5">
      <c r="A127" s="16">
        <f>A125+1</f>
        <v>48</v>
      </c>
      <c r="B127" s="4" t="s">
        <v>26</v>
      </c>
      <c r="C127" s="2" t="s">
        <v>7</v>
      </c>
      <c r="D127" s="2">
        <v>36.68</v>
      </c>
      <c r="E127" s="48"/>
    </row>
    <row r="128" spans="1:5" s="11" customFormat="1" outlineLevel="1">
      <c r="A128" s="16"/>
      <c r="B128" s="4" t="s">
        <v>69</v>
      </c>
      <c r="C128" s="2" t="s">
        <v>20</v>
      </c>
      <c r="D128" s="2">
        <v>7.34</v>
      </c>
      <c r="E128" s="48"/>
    </row>
    <row r="129" spans="1:5" s="11" customFormat="1" outlineLevel="1">
      <c r="A129" s="16"/>
      <c r="B129" s="4" t="s">
        <v>70</v>
      </c>
      <c r="C129" s="2" t="s">
        <v>20</v>
      </c>
      <c r="D129" s="2">
        <v>14.68</v>
      </c>
      <c r="E129" s="48"/>
    </row>
    <row r="130" spans="1:5">
      <c r="A130" s="16">
        <f>A127+1</f>
        <v>49</v>
      </c>
      <c r="B130" s="4" t="s">
        <v>181</v>
      </c>
      <c r="C130" s="2" t="s">
        <v>15</v>
      </c>
      <c r="D130" s="2" t="s">
        <v>182</v>
      </c>
      <c r="E130" s="2"/>
    </row>
    <row r="131" spans="1:5" outlineLevel="1">
      <c r="A131" s="16"/>
      <c r="B131" s="45" t="s">
        <v>511</v>
      </c>
      <c r="C131" s="2" t="s">
        <v>5</v>
      </c>
      <c r="D131" s="2">
        <v>1</v>
      </c>
      <c r="E131" s="2"/>
    </row>
    <row r="132" spans="1:5" ht="25.5">
      <c r="A132" s="16">
        <f>A130+1</f>
        <v>50</v>
      </c>
      <c r="B132" s="27" t="s">
        <v>31</v>
      </c>
      <c r="C132" s="2" t="s">
        <v>3</v>
      </c>
      <c r="D132" s="2">
        <v>122</v>
      </c>
      <c r="E132" s="2"/>
    </row>
    <row r="133" spans="1:5" ht="15" customHeight="1">
      <c r="A133" s="241"/>
      <c r="B133" s="33" t="s">
        <v>439</v>
      </c>
      <c r="C133" s="29"/>
      <c r="D133" s="29"/>
      <c r="E133" s="29"/>
    </row>
    <row r="134" spans="1:5">
      <c r="A134" s="16">
        <f>A132+1</f>
        <v>51</v>
      </c>
      <c r="B134" s="4" t="s">
        <v>233</v>
      </c>
      <c r="C134" s="2" t="s">
        <v>5</v>
      </c>
      <c r="D134" s="2">
        <v>40</v>
      </c>
      <c r="E134" s="16"/>
    </row>
    <row r="135" spans="1:5">
      <c r="A135" s="16">
        <f t="shared" ref="A135" si="8">A134+1</f>
        <v>52</v>
      </c>
      <c r="B135" s="4" t="s">
        <v>234</v>
      </c>
      <c r="C135" s="17" t="s">
        <v>8</v>
      </c>
      <c r="D135" s="2" t="s">
        <v>236</v>
      </c>
      <c r="E135" s="2"/>
    </row>
    <row r="136" spans="1:5" outlineLevel="1">
      <c r="A136" s="16"/>
      <c r="B136" s="4" t="s">
        <v>235</v>
      </c>
      <c r="C136" s="17" t="s">
        <v>16</v>
      </c>
      <c r="D136" s="3">
        <v>31.152000000000001</v>
      </c>
      <c r="E136" s="3"/>
    </row>
    <row r="137" spans="1:5">
      <c r="A137" s="16">
        <v>55</v>
      </c>
      <c r="B137" s="4" t="s">
        <v>74</v>
      </c>
      <c r="C137" s="17" t="s">
        <v>5</v>
      </c>
      <c r="D137" s="6">
        <v>31</v>
      </c>
      <c r="E137" s="3"/>
    </row>
    <row r="138" spans="1:5">
      <c r="A138" s="16">
        <f t="shared" ref="A138:A139" si="9">A137+1</f>
        <v>56</v>
      </c>
      <c r="B138" s="4" t="s">
        <v>23</v>
      </c>
      <c r="C138" s="17" t="s">
        <v>7</v>
      </c>
      <c r="D138" s="7">
        <v>502.34</v>
      </c>
      <c r="E138" s="3"/>
    </row>
    <row r="139" spans="1:5">
      <c r="A139" s="16">
        <f t="shared" si="9"/>
        <v>57</v>
      </c>
      <c r="B139" s="9" t="s">
        <v>43</v>
      </c>
      <c r="C139" s="17" t="s">
        <v>7</v>
      </c>
      <c r="D139" s="7">
        <v>502.34</v>
      </c>
      <c r="E139" s="3"/>
    </row>
    <row r="140" spans="1:5" outlineLevel="1">
      <c r="A140" s="16"/>
      <c r="B140" s="4" t="s">
        <v>71</v>
      </c>
      <c r="C140" s="17" t="s">
        <v>20</v>
      </c>
      <c r="D140" s="5">
        <v>3014</v>
      </c>
      <c r="E140" s="3"/>
    </row>
    <row r="141" spans="1:5">
      <c r="A141" s="16">
        <v>58</v>
      </c>
      <c r="B141" s="4" t="s">
        <v>24</v>
      </c>
      <c r="C141" s="17" t="s">
        <v>3</v>
      </c>
      <c r="D141" s="7">
        <v>36.799999999999997</v>
      </c>
      <c r="E141" s="3"/>
    </row>
    <row r="142" spans="1:5" outlineLevel="1">
      <c r="A142" s="16"/>
      <c r="B142" s="4" t="s">
        <v>72</v>
      </c>
      <c r="C142" s="17" t="s">
        <v>473</v>
      </c>
      <c r="D142" s="5" t="s">
        <v>482</v>
      </c>
      <c r="E142" s="3"/>
    </row>
    <row r="143" spans="1:5" outlineLevel="1">
      <c r="A143" s="16"/>
      <c r="B143" s="4" t="s">
        <v>114</v>
      </c>
      <c r="C143" s="17" t="s">
        <v>473</v>
      </c>
      <c r="D143" s="7" t="s">
        <v>483</v>
      </c>
      <c r="E143" s="3"/>
    </row>
    <row r="144" spans="1:5">
      <c r="A144" s="16">
        <v>59</v>
      </c>
      <c r="B144" s="4" t="s">
        <v>21</v>
      </c>
      <c r="C144" s="2" t="s">
        <v>5</v>
      </c>
      <c r="D144" s="2">
        <v>2</v>
      </c>
      <c r="E144" s="2"/>
    </row>
    <row r="145" spans="1:5">
      <c r="A145" s="16">
        <v>66</v>
      </c>
      <c r="B145" s="27" t="s">
        <v>82</v>
      </c>
      <c r="C145" s="2" t="s">
        <v>16</v>
      </c>
      <c r="D145" s="3">
        <f>SUM(D146:D147)</f>
        <v>5.4139999999999997</v>
      </c>
      <c r="E145" s="2"/>
    </row>
    <row r="146" spans="1:5" outlineLevel="1">
      <c r="A146" s="16"/>
      <c r="B146" s="27" t="s">
        <v>237</v>
      </c>
      <c r="C146" s="2" t="s">
        <v>16</v>
      </c>
      <c r="D146" s="3">
        <v>2.4049999999999998</v>
      </c>
      <c r="E146" s="3"/>
    </row>
    <row r="147" spans="1:5" outlineLevel="1">
      <c r="A147" s="16"/>
      <c r="B147" s="27" t="s">
        <v>110</v>
      </c>
      <c r="C147" s="2" t="s">
        <v>16</v>
      </c>
      <c r="D147" s="3">
        <v>3.0089999999999999</v>
      </c>
      <c r="E147" s="3"/>
    </row>
    <row r="148" spans="1:5">
      <c r="A148" s="16">
        <v>67</v>
      </c>
      <c r="B148" s="27" t="s">
        <v>80</v>
      </c>
      <c r="C148" s="2" t="s">
        <v>16</v>
      </c>
      <c r="D148" s="3">
        <f>SUM(D149:D151)</f>
        <v>1.6260000000000001</v>
      </c>
      <c r="E148" s="3"/>
    </row>
    <row r="149" spans="1:5" outlineLevel="1">
      <c r="A149" s="16"/>
      <c r="B149" s="4" t="s">
        <v>238</v>
      </c>
      <c r="C149" s="2" t="s">
        <v>16</v>
      </c>
      <c r="D149" s="3">
        <v>1.2370000000000001</v>
      </c>
      <c r="E149" s="3"/>
    </row>
    <row r="150" spans="1:5" outlineLevel="1">
      <c r="A150" s="16"/>
      <c r="B150" s="4" t="s">
        <v>27</v>
      </c>
      <c r="C150" s="86" t="s">
        <v>16</v>
      </c>
      <c r="D150" s="3">
        <v>0.28599999999999998</v>
      </c>
      <c r="E150" s="3"/>
    </row>
    <row r="151" spans="1:5" outlineLevel="1">
      <c r="A151" s="16"/>
      <c r="B151" s="4" t="s">
        <v>40</v>
      </c>
      <c r="C151" s="2" t="s">
        <v>16</v>
      </c>
      <c r="D151" s="3">
        <v>0.10299999999999999</v>
      </c>
      <c r="E151" s="3"/>
    </row>
    <row r="152" spans="1:5">
      <c r="A152" s="16">
        <v>68</v>
      </c>
      <c r="B152" s="27" t="s">
        <v>239</v>
      </c>
      <c r="C152" s="2" t="s">
        <v>16</v>
      </c>
      <c r="D152" s="3">
        <f>SUM(D153:D155)</f>
        <v>4.1030000000000006</v>
      </c>
      <c r="E152" s="2"/>
    </row>
    <row r="153" spans="1:5" outlineLevel="1">
      <c r="A153" s="16"/>
      <c r="B153" s="18" t="s">
        <v>28</v>
      </c>
      <c r="C153" s="10" t="s">
        <v>16</v>
      </c>
      <c r="D153" s="3">
        <v>3.5230000000000001</v>
      </c>
      <c r="E153" s="3"/>
    </row>
    <row r="154" spans="1:5" outlineLevel="1">
      <c r="A154" s="16"/>
      <c r="B154" s="4" t="s">
        <v>238</v>
      </c>
      <c r="C154" s="2" t="s">
        <v>16</v>
      </c>
      <c r="D154" s="3">
        <v>0.29299999999999998</v>
      </c>
      <c r="E154" s="3"/>
    </row>
    <row r="155" spans="1:5" outlineLevel="1">
      <c r="A155" s="16"/>
      <c r="B155" s="4" t="s">
        <v>81</v>
      </c>
      <c r="C155" s="86" t="s">
        <v>16</v>
      </c>
      <c r="D155" s="3">
        <v>0.28699999999999998</v>
      </c>
      <c r="E155" s="3"/>
    </row>
    <row r="156" spans="1:5" ht="15" customHeight="1">
      <c r="A156" s="16">
        <f>A152+1</f>
        <v>69</v>
      </c>
      <c r="B156" s="85" t="s">
        <v>186</v>
      </c>
      <c r="C156" s="86" t="s">
        <v>16</v>
      </c>
      <c r="D156" s="35">
        <f>SUM(D157:D159)</f>
        <v>3.2000000000000001E-2</v>
      </c>
      <c r="E156" s="52"/>
    </row>
    <row r="157" spans="1:5" ht="15" customHeight="1" outlineLevel="1">
      <c r="A157" s="242"/>
      <c r="B157" s="4" t="s">
        <v>187</v>
      </c>
      <c r="C157" s="86" t="s">
        <v>16</v>
      </c>
      <c r="D157" s="3">
        <v>1.7000000000000001E-2</v>
      </c>
      <c r="E157" s="52"/>
    </row>
    <row r="158" spans="1:5" ht="15" customHeight="1" outlineLevel="1">
      <c r="A158" s="242"/>
      <c r="B158" s="4" t="s">
        <v>188</v>
      </c>
      <c r="C158" s="86" t="s">
        <v>16</v>
      </c>
      <c r="D158" s="3">
        <v>5.0000000000000001E-3</v>
      </c>
      <c r="E158" s="52"/>
    </row>
    <row r="159" spans="1:5" ht="15" customHeight="1" outlineLevel="1">
      <c r="A159" s="242"/>
      <c r="B159" s="4" t="s">
        <v>189</v>
      </c>
      <c r="C159" s="86" t="s">
        <v>16</v>
      </c>
      <c r="D159" s="3">
        <v>0.01</v>
      </c>
      <c r="E159" s="52"/>
    </row>
    <row r="160" spans="1:5" ht="15" customHeight="1">
      <c r="A160" s="16">
        <f>A156+1</f>
        <v>70</v>
      </c>
      <c r="B160" s="85" t="s">
        <v>190</v>
      </c>
      <c r="C160" s="86" t="s">
        <v>16</v>
      </c>
      <c r="D160" s="3">
        <f>SUM(D161:D165)</f>
        <v>0.38700000000000001</v>
      </c>
      <c r="E160" s="52"/>
    </row>
    <row r="161" spans="1:5" ht="15" customHeight="1" outlineLevel="1">
      <c r="A161" s="242"/>
      <c r="B161" s="4" t="s">
        <v>191</v>
      </c>
      <c r="C161" s="86" t="s">
        <v>16</v>
      </c>
      <c r="D161" s="3">
        <f>0.012*3</f>
        <v>3.6000000000000004E-2</v>
      </c>
      <c r="E161" s="52"/>
    </row>
    <row r="162" spans="1:5" ht="15" customHeight="1" outlineLevel="1">
      <c r="A162" s="242"/>
      <c r="B162" s="4" t="s">
        <v>138</v>
      </c>
      <c r="C162" s="86" t="s">
        <v>16</v>
      </c>
      <c r="D162" s="3">
        <f>0.036*3</f>
        <v>0.10799999999999998</v>
      </c>
      <c r="E162" s="52"/>
    </row>
    <row r="163" spans="1:5" ht="15" customHeight="1" outlineLevel="1">
      <c r="A163" s="242"/>
      <c r="B163" s="4" t="s">
        <v>187</v>
      </c>
      <c r="C163" s="86" t="s">
        <v>16</v>
      </c>
      <c r="D163" s="3">
        <f>0.035*3.4</f>
        <v>0.11900000000000001</v>
      </c>
      <c r="E163" s="52"/>
    </row>
    <row r="164" spans="1:5" ht="15" customHeight="1" outlineLevel="1">
      <c r="A164" s="242"/>
      <c r="B164" s="4" t="s">
        <v>192</v>
      </c>
      <c r="C164" s="86" t="s">
        <v>16</v>
      </c>
      <c r="D164" s="3">
        <f>0.008*3</f>
        <v>2.4E-2</v>
      </c>
      <c r="E164" s="52"/>
    </row>
    <row r="165" spans="1:5" ht="15" customHeight="1" outlineLevel="1">
      <c r="A165" s="242"/>
      <c r="B165" s="85" t="s">
        <v>185</v>
      </c>
      <c r="C165" s="86" t="s">
        <v>16</v>
      </c>
      <c r="D165" s="86">
        <f>0.1</f>
        <v>0.1</v>
      </c>
      <c r="E165" s="52"/>
    </row>
    <row r="166" spans="1:5">
      <c r="A166" s="16">
        <f>A160+1</f>
        <v>71</v>
      </c>
      <c r="B166" s="4" t="s">
        <v>240</v>
      </c>
      <c r="C166" s="2" t="s">
        <v>7</v>
      </c>
      <c r="D166" s="2">
        <v>478</v>
      </c>
      <c r="E166" s="2"/>
    </row>
    <row r="167" spans="1:5" outlineLevel="1">
      <c r="A167" s="16"/>
      <c r="B167" s="4" t="s">
        <v>69</v>
      </c>
      <c r="C167" s="2" t="s">
        <v>20</v>
      </c>
      <c r="D167" s="2">
        <v>95.6</v>
      </c>
      <c r="E167" s="2"/>
    </row>
    <row r="168" spans="1:5" outlineLevel="1">
      <c r="A168" s="16"/>
      <c r="B168" s="4" t="s">
        <v>70</v>
      </c>
      <c r="C168" s="2" t="s">
        <v>20</v>
      </c>
      <c r="D168" s="2">
        <v>191.2</v>
      </c>
      <c r="E168" s="2"/>
    </row>
    <row r="169" spans="1:5" ht="15" customHeight="1">
      <c r="A169" s="16">
        <f>A166+1</f>
        <v>72</v>
      </c>
      <c r="B169" s="85" t="s">
        <v>195</v>
      </c>
      <c r="C169" s="86" t="s">
        <v>5</v>
      </c>
      <c r="D169" s="86">
        <f>SUM(D170:D170)</f>
        <v>6</v>
      </c>
      <c r="E169" s="52"/>
    </row>
    <row r="170" spans="1:5" ht="15" customHeight="1" outlineLevel="1">
      <c r="A170" s="242"/>
      <c r="B170" s="85" t="s">
        <v>193</v>
      </c>
      <c r="C170" s="86" t="s">
        <v>5</v>
      </c>
      <c r="D170" s="86">
        <v>6</v>
      </c>
      <c r="E170" s="52"/>
    </row>
    <row r="171" spans="1:5" ht="15" customHeight="1" outlineLevel="1">
      <c r="A171" s="242"/>
      <c r="B171" s="85" t="s">
        <v>194</v>
      </c>
      <c r="C171" s="86" t="s">
        <v>3</v>
      </c>
      <c r="D171" s="86">
        <v>0.5</v>
      </c>
      <c r="E171" s="52"/>
    </row>
    <row r="172" spans="1:5" s="141" customFormat="1" ht="15" customHeight="1" outlineLevel="1">
      <c r="A172" s="243">
        <f>A169+1</f>
        <v>73</v>
      </c>
      <c r="B172" s="148" t="s">
        <v>425</v>
      </c>
      <c r="C172" s="151" t="s">
        <v>149</v>
      </c>
      <c r="D172" s="160" t="s">
        <v>242</v>
      </c>
      <c r="E172" s="157"/>
    </row>
    <row r="173" spans="1:5" s="154" customFormat="1">
      <c r="A173" s="244"/>
      <c r="B173" s="159" t="s">
        <v>508</v>
      </c>
      <c r="C173" s="142" t="s">
        <v>5</v>
      </c>
      <c r="D173" s="145">
        <v>1</v>
      </c>
      <c r="E173" s="161"/>
    </row>
    <row r="174" spans="1:5" s="154" customFormat="1">
      <c r="A174" s="243"/>
      <c r="B174" s="39" t="s">
        <v>262</v>
      </c>
      <c r="C174" s="151" t="s">
        <v>5</v>
      </c>
      <c r="D174" s="151">
        <v>1</v>
      </c>
      <c r="E174" s="161"/>
    </row>
    <row r="175" spans="1:5" s="154" customFormat="1">
      <c r="A175" s="243"/>
      <c r="B175" s="39" t="s">
        <v>263</v>
      </c>
      <c r="C175" s="151" t="s">
        <v>5</v>
      </c>
      <c r="D175" s="151">
        <v>1</v>
      </c>
      <c r="E175" s="161"/>
    </row>
    <row r="176" spans="1:5" s="154" customFormat="1">
      <c r="A176" s="243"/>
      <c r="B176" s="39" t="s">
        <v>264</v>
      </c>
      <c r="C176" s="151" t="s">
        <v>5</v>
      </c>
      <c r="D176" s="151">
        <f>3+3</f>
        <v>6</v>
      </c>
      <c r="E176" s="161"/>
    </row>
    <row r="177" spans="1:5" s="154" customFormat="1" ht="25.5">
      <c r="A177" s="243"/>
      <c r="B177" s="39" t="s">
        <v>265</v>
      </c>
      <c r="C177" s="151" t="s">
        <v>5</v>
      </c>
      <c r="D177" s="151">
        <f>3+1</f>
        <v>4</v>
      </c>
      <c r="E177" s="77"/>
    </row>
    <row r="178" spans="1:5" s="154" customFormat="1" ht="25.5">
      <c r="A178" s="243"/>
      <c r="B178" s="75" t="s">
        <v>266</v>
      </c>
      <c r="C178" s="151" t="s">
        <v>5</v>
      </c>
      <c r="D178" s="76">
        <v>1</v>
      </c>
      <c r="E178" s="151"/>
    </row>
    <row r="179" spans="1:5" s="154" customFormat="1" ht="25.5">
      <c r="A179" s="243"/>
      <c r="B179" s="75" t="s">
        <v>270</v>
      </c>
      <c r="C179" s="151" t="s">
        <v>269</v>
      </c>
      <c r="D179" s="76">
        <v>8</v>
      </c>
      <c r="E179" s="151"/>
    </row>
    <row r="180" spans="1:5" s="154" customFormat="1" ht="38.25">
      <c r="A180" s="243"/>
      <c r="B180" s="75" t="s">
        <v>271</v>
      </c>
      <c r="C180" s="151" t="s">
        <v>5</v>
      </c>
      <c r="D180" s="76">
        <v>8</v>
      </c>
      <c r="E180" s="151"/>
    </row>
    <row r="181" spans="1:5" s="154" customFormat="1" ht="25.5">
      <c r="A181" s="243"/>
      <c r="B181" s="75" t="s">
        <v>272</v>
      </c>
      <c r="C181" s="151" t="s">
        <v>5</v>
      </c>
      <c r="D181" s="76">
        <v>8</v>
      </c>
      <c r="E181" s="151"/>
    </row>
    <row r="182" spans="1:5" s="154" customFormat="1" ht="25.5">
      <c r="A182" s="243"/>
      <c r="B182" s="75" t="s">
        <v>275</v>
      </c>
      <c r="C182" s="151" t="s">
        <v>269</v>
      </c>
      <c r="D182" s="76">
        <v>1</v>
      </c>
      <c r="E182" s="151"/>
    </row>
    <row r="183" spans="1:5" ht="15" customHeight="1">
      <c r="A183" s="241"/>
      <c r="B183" s="33" t="s">
        <v>418</v>
      </c>
      <c r="C183" s="29"/>
      <c r="D183" s="29"/>
      <c r="E183" s="29"/>
    </row>
    <row r="184" spans="1:5">
      <c r="A184" s="16">
        <f>A172+1</f>
        <v>74</v>
      </c>
      <c r="B184" s="4" t="s">
        <v>113</v>
      </c>
      <c r="C184" s="86" t="s">
        <v>5</v>
      </c>
      <c r="D184" s="86">
        <v>4</v>
      </c>
      <c r="E184" s="16"/>
    </row>
    <row r="185" spans="1:5">
      <c r="A185" s="16">
        <f>A184+1</f>
        <v>75</v>
      </c>
      <c r="B185" s="4" t="s">
        <v>229</v>
      </c>
      <c r="C185" s="17" t="s">
        <v>8</v>
      </c>
      <c r="D185" s="31" t="s">
        <v>231</v>
      </c>
      <c r="E185" s="86"/>
    </row>
    <row r="186" spans="1:5" outlineLevel="1">
      <c r="A186" s="16"/>
      <c r="B186" s="4" t="s">
        <v>212</v>
      </c>
      <c r="C186" s="17" t="s">
        <v>16</v>
      </c>
      <c r="D186" s="3">
        <v>1.748</v>
      </c>
      <c r="E186" s="3"/>
    </row>
    <row r="187" spans="1:5" ht="15" customHeight="1" outlineLevel="1">
      <c r="A187" s="242"/>
      <c r="B187" s="4" t="s">
        <v>230</v>
      </c>
      <c r="C187" s="86" t="s">
        <v>16</v>
      </c>
      <c r="D187" s="3">
        <v>2.1000000000000001E-2</v>
      </c>
      <c r="E187" s="52"/>
    </row>
    <row r="188" spans="1:5">
      <c r="A188" s="16">
        <f>A185+1</f>
        <v>76</v>
      </c>
      <c r="B188" s="4" t="s">
        <v>74</v>
      </c>
      <c r="C188" s="17" t="s">
        <v>5</v>
      </c>
      <c r="D188" s="6">
        <v>4</v>
      </c>
      <c r="E188" s="3"/>
    </row>
    <row r="189" spans="1:5" ht="15" customHeight="1">
      <c r="A189" s="16">
        <f>A188+1</f>
        <v>77</v>
      </c>
      <c r="B189" s="4" t="s">
        <v>23</v>
      </c>
      <c r="C189" s="17" t="s">
        <v>7</v>
      </c>
      <c r="D189" s="10">
        <v>28.9</v>
      </c>
      <c r="E189" s="29"/>
    </row>
    <row r="190" spans="1:5" ht="15" customHeight="1">
      <c r="A190" s="16">
        <f t="shared" ref="A190" si="10">A189+1</f>
        <v>78</v>
      </c>
      <c r="B190" s="9" t="s">
        <v>196</v>
      </c>
      <c r="C190" s="17" t="s">
        <v>7</v>
      </c>
      <c r="D190" s="10">
        <v>28.9</v>
      </c>
      <c r="E190" s="29"/>
    </row>
    <row r="191" spans="1:5" ht="15" customHeight="1" outlineLevel="1">
      <c r="A191" s="242"/>
      <c r="B191" s="4" t="s">
        <v>71</v>
      </c>
      <c r="C191" s="17" t="s">
        <v>20</v>
      </c>
      <c r="D191" s="10">
        <v>173</v>
      </c>
      <c r="E191" s="29"/>
    </row>
    <row r="192" spans="1:5" ht="15" customHeight="1">
      <c r="A192" s="16">
        <f>A190+1</f>
        <v>79</v>
      </c>
      <c r="B192" s="4" t="s">
        <v>24</v>
      </c>
      <c r="C192" s="17" t="s">
        <v>3</v>
      </c>
      <c r="D192" s="10">
        <v>1.36</v>
      </c>
      <c r="E192" s="29"/>
    </row>
    <row r="193" spans="1:5" ht="15" customHeight="1" outlineLevel="1">
      <c r="A193" s="242"/>
      <c r="B193" s="4" t="s">
        <v>72</v>
      </c>
      <c r="C193" s="17" t="s">
        <v>3</v>
      </c>
      <c r="D193" s="10">
        <v>1.0900000000000001</v>
      </c>
      <c r="E193" s="29"/>
    </row>
    <row r="194" spans="1:5" ht="15" customHeight="1" outlineLevel="1">
      <c r="A194" s="242"/>
      <c r="B194" s="4" t="s">
        <v>114</v>
      </c>
      <c r="C194" s="17" t="s">
        <v>3</v>
      </c>
      <c r="D194" s="10">
        <v>0.27</v>
      </c>
      <c r="E194" s="29"/>
    </row>
    <row r="195" spans="1:5">
      <c r="A195" s="16">
        <f>A192+1</f>
        <v>80</v>
      </c>
      <c r="B195" s="4" t="s">
        <v>143</v>
      </c>
      <c r="C195" s="86" t="s">
        <v>5</v>
      </c>
      <c r="D195" s="86">
        <v>4</v>
      </c>
      <c r="E195" s="16"/>
    </row>
    <row r="196" spans="1:5">
      <c r="A196" s="16">
        <f>A195+1</f>
        <v>81</v>
      </c>
      <c r="B196" s="4" t="s">
        <v>201</v>
      </c>
      <c r="C196" s="17" t="s">
        <v>8</v>
      </c>
      <c r="D196" s="31" t="s">
        <v>232</v>
      </c>
      <c r="E196" s="86"/>
    </row>
    <row r="197" spans="1:5" outlineLevel="1">
      <c r="A197" s="16"/>
      <c r="B197" s="4" t="s">
        <v>203</v>
      </c>
      <c r="C197" s="17" t="s">
        <v>16</v>
      </c>
      <c r="D197" s="3">
        <v>1.1339999999999999</v>
      </c>
      <c r="E197" s="3"/>
    </row>
    <row r="198" spans="1:5">
      <c r="A198" s="16">
        <f>A196+1</f>
        <v>82</v>
      </c>
      <c r="B198" s="4" t="s">
        <v>74</v>
      </c>
      <c r="C198" s="17" t="s">
        <v>5</v>
      </c>
      <c r="D198" s="6">
        <v>4</v>
      </c>
      <c r="E198" s="3"/>
    </row>
    <row r="199" spans="1:5" ht="15" customHeight="1">
      <c r="A199" s="16">
        <f>A198+1</f>
        <v>83</v>
      </c>
      <c r="B199" s="4" t="s">
        <v>23</v>
      </c>
      <c r="C199" s="17" t="s">
        <v>7</v>
      </c>
      <c r="D199" s="10">
        <v>19</v>
      </c>
      <c r="E199" s="29"/>
    </row>
    <row r="200" spans="1:5" ht="15" customHeight="1">
      <c r="A200" s="16">
        <f t="shared" ref="A200" si="11">A199+1</f>
        <v>84</v>
      </c>
      <c r="B200" s="9" t="s">
        <v>196</v>
      </c>
      <c r="C200" s="17" t="s">
        <v>7</v>
      </c>
      <c r="D200" s="10">
        <v>19</v>
      </c>
      <c r="E200" s="29"/>
    </row>
    <row r="201" spans="1:5" ht="15" customHeight="1" outlineLevel="1">
      <c r="A201" s="242"/>
      <c r="B201" s="4" t="s">
        <v>71</v>
      </c>
      <c r="C201" s="17" t="s">
        <v>20</v>
      </c>
      <c r="D201" s="10">
        <v>114</v>
      </c>
      <c r="E201" s="29"/>
    </row>
    <row r="202" spans="1:5" ht="15" customHeight="1">
      <c r="A202" s="16">
        <f>A200+1</f>
        <v>85</v>
      </c>
      <c r="B202" s="4" t="s">
        <v>24</v>
      </c>
      <c r="C202" s="17" t="s">
        <v>3</v>
      </c>
      <c r="D202" s="10">
        <v>0.6</v>
      </c>
      <c r="E202" s="29"/>
    </row>
    <row r="203" spans="1:5" ht="15" customHeight="1" outlineLevel="1">
      <c r="A203" s="242"/>
      <c r="B203" s="4" t="s">
        <v>72</v>
      </c>
      <c r="C203" s="17" t="s">
        <v>3</v>
      </c>
      <c r="D203" s="10">
        <v>0.1</v>
      </c>
      <c r="E203" s="29"/>
    </row>
    <row r="204" spans="1:5" ht="15" customHeight="1" outlineLevel="1">
      <c r="A204" s="242"/>
      <c r="B204" s="4" t="s">
        <v>114</v>
      </c>
      <c r="C204" s="17" t="s">
        <v>3</v>
      </c>
      <c r="D204" s="10">
        <v>0.5</v>
      </c>
      <c r="E204" s="29"/>
    </row>
    <row r="205" spans="1:5">
      <c r="A205" s="16">
        <f>A202+1</f>
        <v>86</v>
      </c>
      <c r="B205" s="4" t="s">
        <v>143</v>
      </c>
      <c r="C205" s="86" t="s">
        <v>5</v>
      </c>
      <c r="D205" s="86">
        <v>1</v>
      </c>
      <c r="E205" s="16"/>
    </row>
    <row r="206" spans="1:5">
      <c r="A206" s="16">
        <f>A205+1</f>
        <v>87</v>
      </c>
      <c r="B206" s="4" t="s">
        <v>204</v>
      </c>
      <c r="C206" s="17" t="s">
        <v>8</v>
      </c>
      <c r="D206" s="31" t="s">
        <v>207</v>
      </c>
      <c r="E206" s="86"/>
    </row>
    <row r="207" spans="1:5" outlineLevel="1">
      <c r="A207" s="16"/>
      <c r="B207" s="4" t="s">
        <v>203</v>
      </c>
      <c r="C207" s="17" t="s">
        <v>16</v>
      </c>
      <c r="D207" s="3">
        <v>1.58</v>
      </c>
      <c r="E207" s="3"/>
    </row>
    <row r="208" spans="1:5">
      <c r="A208" s="16">
        <f>A206+1</f>
        <v>88</v>
      </c>
      <c r="B208" s="4" t="s">
        <v>74</v>
      </c>
      <c r="C208" s="17" t="s">
        <v>5</v>
      </c>
      <c r="D208" s="6">
        <v>2</v>
      </c>
      <c r="E208" s="3"/>
    </row>
    <row r="209" spans="1:5" ht="15" customHeight="1">
      <c r="A209" s="16">
        <f>A208+1</f>
        <v>89</v>
      </c>
      <c r="B209" s="4" t="s">
        <v>23</v>
      </c>
      <c r="C209" s="17" t="s">
        <v>7</v>
      </c>
      <c r="D209" s="10">
        <v>4.28</v>
      </c>
      <c r="E209" s="29"/>
    </row>
    <row r="210" spans="1:5" ht="15" customHeight="1">
      <c r="A210" s="16">
        <f t="shared" ref="A210" si="12">A209+1</f>
        <v>90</v>
      </c>
      <c r="B210" s="9" t="s">
        <v>196</v>
      </c>
      <c r="C210" s="17" t="s">
        <v>7</v>
      </c>
      <c r="D210" s="10">
        <v>4.28</v>
      </c>
      <c r="E210" s="29"/>
    </row>
    <row r="211" spans="1:5" ht="15" customHeight="1" outlineLevel="1">
      <c r="A211" s="242"/>
      <c r="B211" s="4" t="s">
        <v>71</v>
      </c>
      <c r="C211" s="17" t="s">
        <v>20</v>
      </c>
      <c r="D211" s="10">
        <v>25</v>
      </c>
      <c r="E211" s="29"/>
    </row>
    <row r="212" spans="1:5" ht="15" customHeight="1">
      <c r="A212" s="16">
        <f>A210+1</f>
        <v>91</v>
      </c>
      <c r="B212" s="85" t="s">
        <v>205</v>
      </c>
      <c r="C212" s="86" t="s">
        <v>16</v>
      </c>
      <c r="D212" s="35">
        <f>SUM(D213:D214)</f>
        <v>3.2000000000000001E-2</v>
      </c>
      <c r="E212" s="52"/>
    </row>
    <row r="213" spans="1:5" ht="15" customHeight="1" outlineLevel="1">
      <c r="A213" s="242"/>
      <c r="B213" s="4" t="s">
        <v>209</v>
      </c>
      <c r="C213" s="86" t="s">
        <v>16</v>
      </c>
      <c r="D213" s="3">
        <v>2.5999999999999999E-2</v>
      </c>
      <c r="E213" s="52"/>
    </row>
    <row r="214" spans="1:5" ht="15" customHeight="1" outlineLevel="1">
      <c r="A214" s="242"/>
      <c r="B214" s="4" t="s">
        <v>206</v>
      </c>
      <c r="C214" s="86" t="s">
        <v>16</v>
      </c>
      <c r="D214" s="3">
        <v>6.0000000000000001E-3</v>
      </c>
      <c r="E214" s="52"/>
    </row>
    <row r="215" spans="1:5" ht="15" customHeight="1">
      <c r="A215" s="16">
        <f>A212+1</f>
        <v>92</v>
      </c>
      <c r="B215" s="85" t="s">
        <v>208</v>
      </c>
      <c r="C215" s="86" t="s">
        <v>16</v>
      </c>
      <c r="D215" s="3">
        <f>SUM(D216:D217)</f>
        <v>0.22800000000000001</v>
      </c>
      <c r="E215" s="29"/>
    </row>
    <row r="216" spans="1:5" ht="15" customHeight="1" outlineLevel="1">
      <c r="A216" s="242"/>
      <c r="B216" s="4" t="s">
        <v>183</v>
      </c>
      <c r="C216" s="86" t="s">
        <v>16</v>
      </c>
      <c r="D216" s="3">
        <v>0.224</v>
      </c>
      <c r="E216" s="52"/>
    </row>
    <row r="217" spans="1:5" ht="15" customHeight="1" outlineLevel="1">
      <c r="A217" s="242"/>
      <c r="B217" s="4" t="s">
        <v>206</v>
      </c>
      <c r="C217" s="86" t="s">
        <v>16</v>
      </c>
      <c r="D217" s="3">
        <v>4.0000000000000001E-3</v>
      </c>
      <c r="E217" s="52"/>
    </row>
    <row r="218" spans="1:5" ht="15" customHeight="1">
      <c r="A218" s="16">
        <f>A215+1</f>
        <v>93</v>
      </c>
      <c r="B218" s="85" t="s">
        <v>135</v>
      </c>
      <c r="C218" s="86" t="s">
        <v>16</v>
      </c>
      <c r="D218" s="3">
        <f>SUM(D219:D222)</f>
        <v>0.64200000000000002</v>
      </c>
      <c r="E218" s="29"/>
    </row>
    <row r="219" spans="1:5" ht="15" customHeight="1" outlineLevel="1">
      <c r="A219" s="242"/>
      <c r="B219" s="4" t="s">
        <v>209</v>
      </c>
      <c r="C219" s="86" t="s">
        <v>16</v>
      </c>
      <c r="D219" s="3">
        <f>0.112*2+0.169</f>
        <v>0.39300000000000002</v>
      </c>
      <c r="E219" s="52"/>
    </row>
    <row r="220" spans="1:5" ht="15" customHeight="1" outlineLevel="1">
      <c r="A220" s="242"/>
      <c r="B220" s="4" t="s">
        <v>184</v>
      </c>
      <c r="C220" s="86" t="s">
        <v>16</v>
      </c>
      <c r="D220" s="3">
        <f>0.025*2</f>
        <v>0.05</v>
      </c>
      <c r="E220" s="52"/>
    </row>
    <row r="221" spans="1:5" ht="15" customHeight="1" outlineLevel="1">
      <c r="A221" s="242"/>
      <c r="B221" s="4" t="s">
        <v>210</v>
      </c>
      <c r="C221" s="86" t="s">
        <v>16</v>
      </c>
      <c r="D221" s="3">
        <f>0.01*2</f>
        <v>0.02</v>
      </c>
      <c r="E221" s="52"/>
    </row>
    <row r="222" spans="1:5" ht="15" customHeight="1" outlineLevel="1">
      <c r="A222" s="242"/>
      <c r="B222" s="85" t="s">
        <v>185</v>
      </c>
      <c r="C222" s="86" t="s">
        <v>16</v>
      </c>
      <c r="D222" s="86">
        <f>0.1+0.079</f>
        <v>0.17899999999999999</v>
      </c>
      <c r="E222" s="52"/>
    </row>
    <row r="223" spans="1:5" ht="15" customHeight="1">
      <c r="A223" s="16">
        <f>A218+1</f>
        <v>94</v>
      </c>
      <c r="B223" s="85" t="s">
        <v>186</v>
      </c>
      <c r="C223" s="86" t="s">
        <v>16</v>
      </c>
      <c r="D223" s="35">
        <f>SUM(D224:D226)</f>
        <v>3.2000000000000001E-2</v>
      </c>
      <c r="E223" s="52"/>
    </row>
    <row r="224" spans="1:5" ht="15" customHeight="1" outlineLevel="1">
      <c r="A224" s="242"/>
      <c r="B224" s="4" t="s">
        <v>187</v>
      </c>
      <c r="C224" s="86" t="s">
        <v>16</v>
      </c>
      <c r="D224" s="3">
        <v>1.7000000000000001E-2</v>
      </c>
      <c r="E224" s="52"/>
    </row>
    <row r="225" spans="1:5" ht="15" customHeight="1" outlineLevel="1">
      <c r="A225" s="242"/>
      <c r="B225" s="4" t="s">
        <v>188</v>
      </c>
      <c r="C225" s="86" t="s">
        <v>16</v>
      </c>
      <c r="D225" s="3">
        <v>5.0000000000000001E-3</v>
      </c>
      <c r="E225" s="52"/>
    </row>
    <row r="226" spans="1:5" ht="15" customHeight="1" outlineLevel="1">
      <c r="A226" s="242"/>
      <c r="B226" s="4" t="s">
        <v>189</v>
      </c>
      <c r="C226" s="86" t="s">
        <v>16</v>
      </c>
      <c r="D226" s="3">
        <v>0.01</v>
      </c>
      <c r="E226" s="52"/>
    </row>
    <row r="227" spans="1:5" ht="15" customHeight="1">
      <c r="A227" s="16">
        <f>A223+1</f>
        <v>95</v>
      </c>
      <c r="B227" s="85" t="s">
        <v>190</v>
      </c>
      <c r="C227" s="86" t="s">
        <v>16</v>
      </c>
      <c r="D227" s="3">
        <f>SUM(D228:D232)</f>
        <v>0.21199999999999999</v>
      </c>
      <c r="E227" s="52"/>
    </row>
    <row r="228" spans="1:5" ht="15" customHeight="1" outlineLevel="1">
      <c r="A228" s="242"/>
      <c r="B228" s="4" t="s">
        <v>191</v>
      </c>
      <c r="C228" s="86" t="s">
        <v>16</v>
      </c>
      <c r="D228" s="3">
        <f>0.014*2</f>
        <v>2.8000000000000001E-2</v>
      </c>
      <c r="E228" s="52"/>
    </row>
    <row r="229" spans="1:5" ht="15" customHeight="1" outlineLevel="1">
      <c r="A229" s="242"/>
      <c r="B229" s="4" t="s">
        <v>138</v>
      </c>
      <c r="C229" s="86" t="s">
        <v>16</v>
      </c>
      <c r="D229" s="3">
        <f>0.038*2</f>
        <v>7.5999999999999998E-2</v>
      </c>
      <c r="E229" s="52"/>
    </row>
    <row r="230" spans="1:5" ht="15" customHeight="1" outlineLevel="1">
      <c r="A230" s="242"/>
      <c r="B230" s="4" t="s">
        <v>187</v>
      </c>
      <c r="C230" s="86" t="s">
        <v>16</v>
      </c>
      <c r="D230" s="3">
        <f>0.036*2</f>
        <v>7.1999999999999995E-2</v>
      </c>
      <c r="E230" s="52"/>
    </row>
    <row r="231" spans="1:5" ht="15" customHeight="1" outlineLevel="1">
      <c r="A231" s="242"/>
      <c r="B231" s="4" t="s">
        <v>192</v>
      </c>
      <c r="C231" s="86" t="s">
        <v>16</v>
      </c>
      <c r="D231" s="3">
        <f>0.004*2</f>
        <v>8.0000000000000002E-3</v>
      </c>
      <c r="E231" s="52"/>
    </row>
    <row r="232" spans="1:5" ht="15" customHeight="1" outlineLevel="1">
      <c r="A232" s="242"/>
      <c r="B232" s="85" t="s">
        <v>185</v>
      </c>
      <c r="C232" s="86" t="s">
        <v>16</v>
      </c>
      <c r="D232" s="86">
        <f>0.014*2</f>
        <v>2.8000000000000001E-2</v>
      </c>
      <c r="E232" s="52"/>
    </row>
    <row r="233" spans="1:5" ht="25.5">
      <c r="A233" s="16">
        <f>A227+1</f>
        <v>96</v>
      </c>
      <c r="B233" s="4" t="s">
        <v>26</v>
      </c>
      <c r="C233" s="86" t="s">
        <v>7</v>
      </c>
      <c r="D233" s="10">
        <v>27</v>
      </c>
      <c r="E233" s="52"/>
    </row>
    <row r="234" spans="1:5" ht="15" customHeight="1" outlineLevel="1">
      <c r="A234" s="242"/>
      <c r="B234" s="4" t="s">
        <v>69</v>
      </c>
      <c r="C234" s="86" t="s">
        <v>20</v>
      </c>
      <c r="D234" s="10">
        <v>5.4</v>
      </c>
      <c r="E234" s="29"/>
    </row>
    <row r="235" spans="1:5" ht="15" customHeight="1" outlineLevel="1">
      <c r="A235" s="241"/>
      <c r="B235" s="4" t="s">
        <v>70</v>
      </c>
      <c r="C235" s="86" t="s">
        <v>20</v>
      </c>
      <c r="D235" s="10">
        <v>10.8</v>
      </c>
      <c r="E235" s="29"/>
    </row>
    <row r="236" spans="1:5" s="141" customFormat="1">
      <c r="A236" s="16">
        <f>A233+1</f>
        <v>97</v>
      </c>
      <c r="B236" s="144" t="s">
        <v>178</v>
      </c>
      <c r="C236" s="142" t="s">
        <v>15</v>
      </c>
      <c r="D236" s="150" t="s">
        <v>179</v>
      </c>
      <c r="E236" s="142"/>
    </row>
    <row r="237" spans="1:5" s="141" customFormat="1" outlineLevel="1">
      <c r="A237" s="16"/>
      <c r="B237" s="144" t="s">
        <v>177</v>
      </c>
      <c r="C237" s="142" t="s">
        <v>5</v>
      </c>
      <c r="D237" s="142">
        <v>1</v>
      </c>
      <c r="E237" s="142"/>
    </row>
    <row r="238" spans="1:5">
      <c r="A238" s="241"/>
      <c r="B238" s="33" t="s">
        <v>410</v>
      </c>
      <c r="C238" s="29"/>
      <c r="D238" s="29"/>
      <c r="E238" s="29"/>
    </row>
    <row r="239" spans="1:5">
      <c r="A239" s="16">
        <f>A233+1</f>
        <v>97</v>
      </c>
      <c r="B239" s="4" t="s">
        <v>144</v>
      </c>
      <c r="C239" s="2" t="s">
        <v>5</v>
      </c>
      <c r="D239" s="2">
        <v>8</v>
      </c>
      <c r="E239" s="16"/>
    </row>
    <row r="240" spans="1:5">
      <c r="A240" s="16">
        <f>A239+1</f>
        <v>98</v>
      </c>
      <c r="B240" s="4" t="s">
        <v>122</v>
      </c>
      <c r="C240" s="17" t="s">
        <v>8</v>
      </c>
      <c r="D240" s="2" t="s">
        <v>146</v>
      </c>
      <c r="E240" s="2"/>
    </row>
    <row r="241" spans="1:5" outlineLevel="1">
      <c r="A241" s="16"/>
      <c r="B241" s="4" t="s">
        <v>145</v>
      </c>
      <c r="C241" s="17" t="s">
        <v>16</v>
      </c>
      <c r="D241" s="3">
        <v>5.5039999999999996</v>
      </c>
      <c r="E241" s="3"/>
    </row>
    <row r="242" spans="1:5">
      <c r="A242" s="16">
        <f>A240+1</f>
        <v>99</v>
      </c>
      <c r="B242" s="4" t="s">
        <v>74</v>
      </c>
      <c r="C242" s="17" t="s">
        <v>5</v>
      </c>
      <c r="D242" s="6">
        <v>8</v>
      </c>
      <c r="E242" s="3"/>
    </row>
    <row r="243" spans="1:5">
      <c r="A243" s="16">
        <f>A242+1</f>
        <v>100</v>
      </c>
      <c r="B243" s="4" t="s">
        <v>23</v>
      </c>
      <c r="C243" s="17" t="s">
        <v>7</v>
      </c>
      <c r="D243" s="5">
        <v>89.8</v>
      </c>
      <c r="E243" s="3"/>
    </row>
    <row r="244" spans="1:5">
      <c r="A244" s="16">
        <f t="shared" ref="A244" si="13">A243+1</f>
        <v>101</v>
      </c>
      <c r="B244" s="9" t="s">
        <v>228</v>
      </c>
      <c r="C244" s="17" t="s">
        <v>7</v>
      </c>
      <c r="D244" s="5">
        <v>89.8</v>
      </c>
      <c r="E244" s="3"/>
    </row>
    <row r="245" spans="1:5" outlineLevel="1">
      <c r="A245" s="16"/>
      <c r="B245" s="4" t="s">
        <v>71</v>
      </c>
      <c r="C245" s="17" t="s">
        <v>20</v>
      </c>
      <c r="D245" s="5">
        <v>540</v>
      </c>
      <c r="E245" s="3"/>
    </row>
    <row r="246" spans="1:5">
      <c r="A246" s="16">
        <f>A244+1</f>
        <v>102</v>
      </c>
      <c r="B246" s="4" t="s">
        <v>24</v>
      </c>
      <c r="C246" s="17" t="s">
        <v>3</v>
      </c>
      <c r="D246" s="7">
        <v>6.48</v>
      </c>
      <c r="E246" s="3"/>
    </row>
    <row r="247" spans="1:5" outlineLevel="1">
      <c r="A247" s="16"/>
      <c r="B247" s="4" t="s">
        <v>72</v>
      </c>
      <c r="C247" s="17" t="s">
        <v>473</v>
      </c>
      <c r="D247" s="7" t="s">
        <v>484</v>
      </c>
      <c r="E247" s="3"/>
    </row>
    <row r="248" spans="1:5" outlineLevel="1">
      <c r="A248" s="16"/>
      <c r="B248" s="4" t="s">
        <v>114</v>
      </c>
      <c r="C248" s="17" t="s">
        <v>473</v>
      </c>
      <c r="D248" s="7" t="s">
        <v>485</v>
      </c>
      <c r="E248" s="3"/>
    </row>
    <row r="249" spans="1:5">
      <c r="A249" s="16">
        <f>A246+1</f>
        <v>103</v>
      </c>
      <c r="B249" s="27" t="s">
        <v>75</v>
      </c>
      <c r="C249" s="2" t="s">
        <v>16</v>
      </c>
      <c r="D249" s="3">
        <f>SUM(D250:D253)</f>
        <v>0.32200000000000001</v>
      </c>
      <c r="E249" s="2"/>
    </row>
    <row r="250" spans="1:5" outlineLevel="1">
      <c r="A250" s="16"/>
      <c r="B250" s="27" t="s">
        <v>33</v>
      </c>
      <c r="C250" s="2" t="s">
        <v>16</v>
      </c>
      <c r="D250" s="3">
        <v>0.193</v>
      </c>
      <c r="E250" s="2"/>
    </row>
    <row r="251" spans="1:5" outlineLevel="1">
      <c r="A251" s="16"/>
      <c r="B251" s="27" t="s">
        <v>27</v>
      </c>
      <c r="C251" s="2" t="s">
        <v>16</v>
      </c>
      <c r="D251" s="3">
        <v>7.4999999999999997E-2</v>
      </c>
      <c r="E251" s="2"/>
    </row>
    <row r="252" spans="1:5" outlineLevel="1">
      <c r="A252" s="16"/>
      <c r="B252" s="40" t="s">
        <v>123</v>
      </c>
      <c r="C252" s="2" t="s">
        <v>16</v>
      </c>
      <c r="D252" s="3">
        <v>4.3999999999999997E-2</v>
      </c>
      <c r="E252" s="2"/>
    </row>
    <row r="253" spans="1:5" outlineLevel="1">
      <c r="A253" s="16"/>
      <c r="B253" s="40" t="s">
        <v>125</v>
      </c>
      <c r="C253" s="2" t="s">
        <v>16</v>
      </c>
      <c r="D253" s="3">
        <v>0.01</v>
      </c>
      <c r="E253" s="2"/>
    </row>
    <row r="254" spans="1:5">
      <c r="A254" s="16">
        <f>A249+1</f>
        <v>104</v>
      </c>
      <c r="B254" s="42" t="s">
        <v>141</v>
      </c>
      <c r="C254" s="2" t="s">
        <v>16</v>
      </c>
      <c r="D254" s="3">
        <f>SUM(D255:D256)</f>
        <v>0.36599999999999999</v>
      </c>
      <c r="E254" s="2"/>
    </row>
    <row r="255" spans="1:5" outlineLevel="1">
      <c r="A255" s="16"/>
      <c r="B255" s="27" t="s">
        <v>126</v>
      </c>
      <c r="C255" s="2" t="s">
        <v>16</v>
      </c>
      <c r="D255" s="3">
        <v>0.30599999999999999</v>
      </c>
      <c r="E255" s="2"/>
    </row>
    <row r="256" spans="1:5" outlineLevel="1">
      <c r="A256" s="16"/>
      <c r="B256" s="42" t="s">
        <v>140</v>
      </c>
      <c r="C256" s="2" t="s">
        <v>16</v>
      </c>
      <c r="D256" s="3">
        <v>0.06</v>
      </c>
      <c r="E256" s="2"/>
    </row>
    <row r="257" spans="1:5" ht="25.5">
      <c r="A257" s="16">
        <f>A254+1</f>
        <v>105</v>
      </c>
      <c r="B257" s="4" t="s">
        <v>26</v>
      </c>
      <c r="C257" s="2" t="s">
        <v>7</v>
      </c>
      <c r="D257" s="2">
        <v>12</v>
      </c>
      <c r="E257" s="2"/>
    </row>
    <row r="258" spans="1:5" outlineLevel="1">
      <c r="A258" s="16"/>
      <c r="B258" s="4" t="s">
        <v>69</v>
      </c>
      <c r="C258" s="2" t="s">
        <v>20</v>
      </c>
      <c r="D258" s="2">
        <v>4.8</v>
      </c>
      <c r="E258" s="2"/>
    </row>
    <row r="259" spans="1:5" outlineLevel="1">
      <c r="A259" s="16"/>
      <c r="B259" s="4" t="s">
        <v>70</v>
      </c>
      <c r="C259" s="2" t="s">
        <v>20</v>
      </c>
      <c r="D259" s="2">
        <v>9.6</v>
      </c>
      <c r="E259" s="2"/>
    </row>
    <row r="260" spans="1:5">
      <c r="A260" s="16">
        <f>A257+1</f>
        <v>106</v>
      </c>
      <c r="B260" s="4" t="s">
        <v>142</v>
      </c>
      <c r="C260" s="2" t="s">
        <v>16</v>
      </c>
      <c r="D260" s="3">
        <v>2.0230000000000001</v>
      </c>
      <c r="E260" s="2"/>
    </row>
    <row r="261" spans="1:5" outlineLevel="1">
      <c r="A261" s="16"/>
      <c r="B261" s="4" t="s">
        <v>127</v>
      </c>
      <c r="C261" s="2" t="s">
        <v>5</v>
      </c>
      <c r="D261" s="2">
        <v>1</v>
      </c>
      <c r="E261" s="2"/>
    </row>
    <row r="262" spans="1:5" s="46" customFormat="1" outlineLevel="1">
      <c r="A262" s="16"/>
      <c r="B262" s="4" t="s">
        <v>128</v>
      </c>
      <c r="C262" s="2" t="s">
        <v>5</v>
      </c>
      <c r="D262" s="2">
        <v>1</v>
      </c>
      <c r="E262" s="2"/>
    </row>
    <row r="263" spans="1:5" s="46" customFormat="1" outlineLevel="1">
      <c r="A263" s="16"/>
      <c r="B263" s="4" t="s">
        <v>73</v>
      </c>
      <c r="C263" s="2" t="s">
        <v>5</v>
      </c>
      <c r="D263" s="2">
        <v>1</v>
      </c>
      <c r="E263" s="2"/>
    </row>
    <row r="264" spans="1:5" s="46" customFormat="1" outlineLevel="1">
      <c r="A264" s="16"/>
      <c r="B264" s="4" t="s">
        <v>34</v>
      </c>
      <c r="C264" s="2" t="s">
        <v>5</v>
      </c>
      <c r="D264" s="2">
        <v>6</v>
      </c>
      <c r="E264" s="2"/>
    </row>
    <row r="265" spans="1:5" s="46" customFormat="1" outlineLevel="1">
      <c r="A265" s="16"/>
      <c r="B265" s="4" t="s">
        <v>35</v>
      </c>
      <c r="C265" s="2" t="s">
        <v>5</v>
      </c>
      <c r="D265" s="2">
        <v>6</v>
      </c>
      <c r="E265" s="2"/>
    </row>
    <row r="266" spans="1:5" s="46" customFormat="1" outlineLevel="1">
      <c r="A266" s="16"/>
      <c r="B266" s="4" t="s">
        <v>36</v>
      </c>
      <c r="C266" s="2" t="s">
        <v>5</v>
      </c>
      <c r="D266" s="2">
        <v>6</v>
      </c>
      <c r="E266" s="2"/>
    </row>
    <row r="267" spans="1:5" s="46" customFormat="1" outlineLevel="1">
      <c r="A267" s="16"/>
      <c r="B267" s="4" t="s">
        <v>37</v>
      </c>
      <c r="C267" s="2" t="s">
        <v>5</v>
      </c>
      <c r="D267" s="2">
        <v>4</v>
      </c>
      <c r="E267" s="2"/>
    </row>
    <row r="268" spans="1:5" s="46" customFormat="1" outlineLevel="1">
      <c r="A268" s="16"/>
      <c r="B268" s="4" t="s">
        <v>38</v>
      </c>
      <c r="C268" s="2" t="s">
        <v>5</v>
      </c>
      <c r="D268" s="2">
        <v>4</v>
      </c>
      <c r="E268" s="2"/>
    </row>
    <row r="269" spans="1:5" s="46" customFormat="1" outlineLevel="1">
      <c r="A269" s="16"/>
      <c r="B269" s="4" t="s">
        <v>39</v>
      </c>
      <c r="C269" s="2" t="s">
        <v>5</v>
      </c>
      <c r="D269" s="2">
        <v>4</v>
      </c>
      <c r="E269" s="53"/>
    </row>
    <row r="270" spans="1:5" s="46" customFormat="1" outlineLevel="1">
      <c r="A270" s="16"/>
      <c r="B270" s="4" t="s">
        <v>88</v>
      </c>
      <c r="C270" s="2" t="s">
        <v>5</v>
      </c>
      <c r="D270" s="2">
        <v>32</v>
      </c>
      <c r="E270" s="2"/>
    </row>
    <row r="271" spans="1:5" s="46" customFormat="1" outlineLevel="1">
      <c r="A271" s="16"/>
      <c r="B271" s="4" t="s">
        <v>89</v>
      </c>
      <c r="C271" s="2" t="s">
        <v>5</v>
      </c>
      <c r="D271" s="2">
        <v>64</v>
      </c>
      <c r="E271" s="2"/>
    </row>
    <row r="272" spans="1:5" s="46" customFormat="1" outlineLevel="1">
      <c r="A272" s="16"/>
      <c r="B272" s="4" t="s">
        <v>90</v>
      </c>
      <c r="C272" s="2" t="s">
        <v>5</v>
      </c>
      <c r="D272" s="2">
        <v>64</v>
      </c>
      <c r="E272" s="2"/>
    </row>
    <row r="273" spans="1:5">
      <c r="A273" s="16">
        <f>A260+1</f>
        <v>107</v>
      </c>
      <c r="B273" s="54" t="s">
        <v>147</v>
      </c>
      <c r="C273" s="2" t="s">
        <v>16</v>
      </c>
      <c r="D273" s="3">
        <f>SUM(D274:D280)</f>
        <v>0.49700000000000005</v>
      </c>
      <c r="E273" s="2"/>
    </row>
    <row r="274" spans="1:5" outlineLevel="1">
      <c r="A274" s="16"/>
      <c r="B274" s="4" t="s">
        <v>148</v>
      </c>
      <c r="C274" s="2" t="s">
        <v>16</v>
      </c>
      <c r="D274" s="3">
        <v>0.123</v>
      </c>
      <c r="E274" s="2"/>
    </row>
    <row r="275" spans="1:5" outlineLevel="1">
      <c r="A275" s="16"/>
      <c r="B275" s="4" t="s">
        <v>110</v>
      </c>
      <c r="C275" s="2" t="s">
        <v>16</v>
      </c>
      <c r="D275" s="3">
        <v>0.16600000000000001</v>
      </c>
      <c r="E275" s="2"/>
    </row>
    <row r="276" spans="1:5" outlineLevel="1">
      <c r="A276" s="16"/>
      <c r="B276" s="4" t="s">
        <v>19</v>
      </c>
      <c r="C276" s="2" t="s">
        <v>16</v>
      </c>
      <c r="D276" s="3">
        <v>0.09</v>
      </c>
      <c r="E276" s="2"/>
    </row>
    <row r="277" spans="1:5" outlineLevel="1">
      <c r="A277" s="16"/>
      <c r="B277" s="4" t="s">
        <v>28</v>
      </c>
      <c r="C277" s="2" t="s">
        <v>16</v>
      </c>
      <c r="D277" s="3">
        <v>8.5000000000000006E-2</v>
      </c>
      <c r="E277" s="2"/>
    </row>
    <row r="278" spans="1:5" outlineLevel="1">
      <c r="A278" s="16"/>
      <c r="B278" s="4" t="s">
        <v>119</v>
      </c>
      <c r="C278" s="2" t="s">
        <v>16</v>
      </c>
      <c r="D278" s="3">
        <v>1.7999999999999999E-2</v>
      </c>
      <c r="E278" s="2"/>
    </row>
    <row r="279" spans="1:5" outlineLevel="1">
      <c r="A279" s="16"/>
      <c r="B279" s="4" t="s">
        <v>120</v>
      </c>
      <c r="C279" s="2" t="s">
        <v>16</v>
      </c>
      <c r="D279" s="3">
        <v>6.0000000000000001E-3</v>
      </c>
      <c r="E279" s="2"/>
    </row>
    <row r="280" spans="1:5" outlineLevel="1">
      <c r="A280" s="16"/>
      <c r="B280" s="4" t="s">
        <v>121</v>
      </c>
      <c r="C280" s="2" t="s">
        <v>16</v>
      </c>
      <c r="D280" s="3">
        <v>8.9999999999999993E-3</v>
      </c>
      <c r="E280" s="2"/>
    </row>
    <row r="281" spans="1:5" ht="15" customHeight="1">
      <c r="A281" s="241"/>
      <c r="B281" s="33" t="s">
        <v>83</v>
      </c>
      <c r="C281" s="29"/>
      <c r="D281" s="29"/>
      <c r="E281" s="29"/>
    </row>
    <row r="282" spans="1:5" ht="15" customHeight="1">
      <c r="A282" s="242">
        <f>A273+1</f>
        <v>108</v>
      </c>
      <c r="B282" s="4" t="s">
        <v>21</v>
      </c>
      <c r="C282" s="2" t="s">
        <v>5</v>
      </c>
      <c r="D282" s="2">
        <v>42</v>
      </c>
      <c r="E282" s="29"/>
    </row>
    <row r="283" spans="1:5">
      <c r="A283" s="16">
        <f t="shared" ref="A283" si="14">A282+1</f>
        <v>109</v>
      </c>
      <c r="B283" s="4" t="s">
        <v>115</v>
      </c>
      <c r="C283" s="17" t="s">
        <v>8</v>
      </c>
      <c r="D283" s="2" t="s">
        <v>241</v>
      </c>
      <c r="E283" s="2"/>
    </row>
    <row r="284" spans="1:5" outlineLevel="1">
      <c r="A284" s="16"/>
      <c r="B284" s="4" t="s">
        <v>29</v>
      </c>
      <c r="C284" s="17" t="s">
        <v>16</v>
      </c>
      <c r="D284" s="3">
        <v>5.181</v>
      </c>
      <c r="E284" s="3"/>
    </row>
    <row r="285" spans="1:5">
      <c r="A285" s="242">
        <f>A283+1</f>
        <v>110</v>
      </c>
      <c r="B285" s="4" t="s">
        <v>74</v>
      </c>
      <c r="C285" s="17" t="s">
        <v>5</v>
      </c>
      <c r="D285" s="6">
        <v>42</v>
      </c>
      <c r="E285" s="3"/>
    </row>
    <row r="286" spans="1:5">
      <c r="A286" s="16">
        <f t="shared" ref="A286" si="15">A285+1</f>
        <v>111</v>
      </c>
      <c r="B286" s="4" t="s">
        <v>23</v>
      </c>
      <c r="C286" s="17" t="s">
        <v>7</v>
      </c>
      <c r="D286" s="7">
        <v>136.37</v>
      </c>
      <c r="E286" s="3"/>
    </row>
    <row r="287" spans="1:5">
      <c r="A287" s="242">
        <f>A286+1</f>
        <v>112</v>
      </c>
      <c r="B287" s="9" t="s">
        <v>43</v>
      </c>
      <c r="C287" s="17" t="s">
        <v>7</v>
      </c>
      <c r="D287" s="7">
        <v>136.37</v>
      </c>
      <c r="E287" s="3"/>
    </row>
    <row r="288" spans="1:5" outlineLevel="1">
      <c r="A288" s="16"/>
      <c r="B288" s="4" t="s">
        <v>71</v>
      </c>
      <c r="C288" s="17" t="s">
        <v>20</v>
      </c>
      <c r="D288" s="5">
        <v>818</v>
      </c>
      <c r="E288" s="3"/>
    </row>
    <row r="289" spans="1:5">
      <c r="A289" s="242">
        <f>A287+1</f>
        <v>113</v>
      </c>
      <c r="B289" s="4" t="s">
        <v>24</v>
      </c>
      <c r="C289" s="17" t="s">
        <v>3</v>
      </c>
      <c r="D289" s="5">
        <v>5.0199999999999996</v>
      </c>
      <c r="E289" s="3"/>
    </row>
    <row r="290" spans="1:5" outlineLevel="1">
      <c r="A290" s="16"/>
      <c r="B290" s="4" t="s">
        <v>72</v>
      </c>
      <c r="C290" s="17" t="s">
        <v>473</v>
      </c>
      <c r="D290" s="7" t="s">
        <v>486</v>
      </c>
      <c r="E290" s="3"/>
    </row>
    <row r="291" spans="1:5" outlineLevel="1">
      <c r="A291" s="16"/>
      <c r="B291" s="4" t="s">
        <v>114</v>
      </c>
      <c r="C291" s="17" t="s">
        <v>473</v>
      </c>
      <c r="D291" s="7" t="s">
        <v>487</v>
      </c>
      <c r="E291" s="3"/>
    </row>
    <row r="292" spans="1:5">
      <c r="A292" s="242">
        <f>A289+1</f>
        <v>114</v>
      </c>
      <c r="B292" s="44" t="s">
        <v>131</v>
      </c>
      <c r="C292" s="2" t="s">
        <v>16</v>
      </c>
      <c r="D292" s="3">
        <f>SUM(D293:D295)</f>
        <v>3.177</v>
      </c>
      <c r="E292" s="2"/>
    </row>
    <row r="293" spans="1:5" outlineLevel="1">
      <c r="A293" s="16"/>
      <c r="B293" s="44" t="s">
        <v>132</v>
      </c>
      <c r="C293" s="2" t="s">
        <v>16</v>
      </c>
      <c r="D293" s="3">
        <v>2.4710000000000001</v>
      </c>
      <c r="E293" s="3"/>
    </row>
    <row r="294" spans="1:5" outlineLevel="1">
      <c r="A294" s="16"/>
      <c r="B294" s="44" t="s">
        <v>40</v>
      </c>
      <c r="C294" s="2" t="s">
        <v>16</v>
      </c>
      <c r="D294" s="3">
        <v>0.39200000000000002</v>
      </c>
      <c r="E294" s="3"/>
    </row>
    <row r="295" spans="1:5" outlineLevel="1">
      <c r="A295" s="16"/>
      <c r="B295" s="44" t="s">
        <v>27</v>
      </c>
      <c r="C295" s="2" t="s">
        <v>16</v>
      </c>
      <c r="D295" s="3">
        <v>0.314</v>
      </c>
      <c r="E295" s="3"/>
    </row>
    <row r="296" spans="1:5">
      <c r="A296" s="16">
        <f>A292+1</f>
        <v>115</v>
      </c>
      <c r="B296" s="44" t="s">
        <v>130</v>
      </c>
      <c r="C296" s="2" t="s">
        <v>16</v>
      </c>
      <c r="D296" s="3">
        <f>SUM(D297:D300)</f>
        <v>4.4496640000000003</v>
      </c>
      <c r="E296" s="2"/>
    </row>
    <row r="297" spans="1:5" outlineLevel="1">
      <c r="A297" s="16"/>
      <c r="B297" s="44" t="s">
        <v>132</v>
      </c>
      <c r="C297" s="2" t="s">
        <v>16</v>
      </c>
      <c r="D297" s="3">
        <v>3.2450000000000001</v>
      </c>
      <c r="E297" s="3"/>
    </row>
    <row r="298" spans="1:5" outlineLevel="1">
      <c r="A298" s="16"/>
      <c r="B298" s="44" t="s">
        <v>40</v>
      </c>
      <c r="C298" s="2" t="s">
        <v>16</v>
      </c>
      <c r="D298" s="3">
        <v>0.78</v>
      </c>
      <c r="E298" s="3"/>
    </row>
    <row r="299" spans="1:5" outlineLevel="1">
      <c r="A299" s="16"/>
      <c r="B299" s="44" t="s">
        <v>27</v>
      </c>
      <c r="C299" s="2" t="s">
        <v>16</v>
      </c>
      <c r="D299" s="3">
        <v>0.33800000000000002</v>
      </c>
      <c r="E299" s="3"/>
    </row>
    <row r="300" spans="1:5" s="51" customFormat="1" ht="14.25" outlineLevel="1">
      <c r="A300" s="245"/>
      <c r="B300" s="54" t="s">
        <v>25</v>
      </c>
      <c r="C300" s="2" t="s">
        <v>16</v>
      </c>
      <c r="D300" s="3">
        <f>0.04*31.4*69/1000</f>
        <v>8.6664000000000005E-2</v>
      </c>
      <c r="E300" s="50"/>
    </row>
    <row r="301" spans="1:5">
      <c r="A301" s="16">
        <f>A296+1</f>
        <v>116</v>
      </c>
      <c r="B301" s="44" t="s">
        <v>84</v>
      </c>
      <c r="C301" s="2" t="s">
        <v>16</v>
      </c>
      <c r="D301" s="3">
        <f>SUM(D302:D304)</f>
        <v>0.11399999999999999</v>
      </c>
      <c r="E301" s="2"/>
    </row>
    <row r="302" spans="1:5" outlineLevel="1">
      <c r="A302" s="16"/>
      <c r="B302" s="44" t="s">
        <v>132</v>
      </c>
      <c r="C302" s="2" t="s">
        <v>16</v>
      </c>
      <c r="D302" s="3">
        <v>9.5000000000000001E-2</v>
      </c>
      <c r="E302" s="3"/>
    </row>
    <row r="303" spans="1:5" outlineLevel="1">
      <c r="A303" s="16"/>
      <c r="B303" s="44" t="s">
        <v>40</v>
      </c>
      <c r="C303" s="2" t="s">
        <v>16</v>
      </c>
      <c r="D303" s="3">
        <v>8.9999999999999993E-3</v>
      </c>
      <c r="E303" s="3"/>
    </row>
    <row r="304" spans="1:5" outlineLevel="1">
      <c r="A304" s="16"/>
      <c r="B304" s="44" t="s">
        <v>27</v>
      </c>
      <c r="C304" s="2" t="s">
        <v>16</v>
      </c>
      <c r="D304" s="3">
        <v>0.01</v>
      </c>
      <c r="E304" s="3"/>
    </row>
    <row r="305" spans="1:5">
      <c r="A305" s="16">
        <f>A301+1</f>
        <v>117</v>
      </c>
      <c r="B305" s="44" t="s">
        <v>85</v>
      </c>
      <c r="C305" s="2" t="s">
        <v>16</v>
      </c>
      <c r="D305" s="3">
        <f>SUM(D306:D308)</f>
        <v>2.5999999999999999E-2</v>
      </c>
      <c r="E305" s="3"/>
    </row>
    <row r="306" spans="1:5" outlineLevel="1">
      <c r="A306" s="16"/>
      <c r="B306" s="44" t="s">
        <v>132</v>
      </c>
      <c r="C306" s="2" t="s">
        <v>16</v>
      </c>
      <c r="D306" s="3">
        <v>1.4999999999999999E-2</v>
      </c>
      <c r="E306" s="3"/>
    </row>
    <row r="307" spans="1:5" outlineLevel="1">
      <c r="A307" s="16"/>
      <c r="B307" s="44" t="s">
        <v>40</v>
      </c>
      <c r="C307" s="2" t="s">
        <v>16</v>
      </c>
      <c r="D307" s="3">
        <v>6.0000000000000001E-3</v>
      </c>
      <c r="E307" s="3"/>
    </row>
    <row r="308" spans="1:5" outlineLevel="1">
      <c r="A308" s="16"/>
      <c r="B308" s="44" t="s">
        <v>27</v>
      </c>
      <c r="C308" s="2" t="s">
        <v>16</v>
      </c>
      <c r="D308" s="3">
        <v>5.0000000000000001E-3</v>
      </c>
      <c r="E308" s="3"/>
    </row>
    <row r="309" spans="1:5">
      <c r="A309" s="16">
        <f>A305+1</f>
        <v>118</v>
      </c>
      <c r="B309" s="44" t="s">
        <v>129</v>
      </c>
      <c r="C309" s="2" t="s">
        <v>16</v>
      </c>
      <c r="D309" s="3">
        <f>SUM(D310:D311)</f>
        <v>0.193</v>
      </c>
      <c r="E309" s="2"/>
    </row>
    <row r="310" spans="1:5" outlineLevel="1">
      <c r="A310" s="16"/>
      <c r="B310" s="44" t="s">
        <v>132</v>
      </c>
      <c r="C310" s="2" t="s">
        <v>16</v>
      </c>
      <c r="D310" s="3">
        <v>0.16500000000000001</v>
      </c>
      <c r="E310" s="3"/>
    </row>
    <row r="311" spans="1:5" outlineLevel="1">
      <c r="A311" s="16"/>
      <c r="B311" s="44" t="s">
        <v>40</v>
      </c>
      <c r="C311" s="2" t="s">
        <v>16</v>
      </c>
      <c r="D311" s="3">
        <v>2.8000000000000001E-2</v>
      </c>
      <c r="E311" s="3"/>
    </row>
    <row r="312" spans="1:5">
      <c r="A312" s="16">
        <f>A309+1</f>
        <v>119</v>
      </c>
      <c r="B312" s="44" t="s">
        <v>133</v>
      </c>
      <c r="C312" s="2" t="s">
        <v>16</v>
      </c>
      <c r="D312" s="3">
        <f>SUM(D313:D319)</f>
        <v>0.77500000000000013</v>
      </c>
      <c r="E312" s="3"/>
    </row>
    <row r="313" spans="1:5" outlineLevel="1">
      <c r="A313" s="16"/>
      <c r="B313" s="4" t="s">
        <v>124</v>
      </c>
      <c r="C313" s="2" t="s">
        <v>16</v>
      </c>
      <c r="D313" s="3">
        <v>0.309</v>
      </c>
      <c r="E313" s="3"/>
    </row>
    <row r="314" spans="1:5" outlineLevel="1">
      <c r="A314" s="16"/>
      <c r="B314" s="4" t="s">
        <v>116</v>
      </c>
      <c r="C314" s="2" t="s">
        <v>16</v>
      </c>
      <c r="D314" s="3">
        <v>0.26900000000000002</v>
      </c>
      <c r="E314" s="3"/>
    </row>
    <row r="315" spans="1:5" outlineLevel="1">
      <c r="A315" s="16"/>
      <c r="B315" s="44" t="s">
        <v>86</v>
      </c>
      <c r="C315" s="2" t="s">
        <v>16</v>
      </c>
      <c r="D315" s="3">
        <v>1.4999999999999999E-2</v>
      </c>
      <c r="E315" s="3"/>
    </row>
    <row r="316" spans="1:5" outlineLevel="1">
      <c r="A316" s="16"/>
      <c r="B316" s="4" t="s">
        <v>110</v>
      </c>
      <c r="C316" s="2" t="s">
        <v>16</v>
      </c>
      <c r="D316" s="3">
        <v>8.3000000000000004E-2</v>
      </c>
      <c r="E316" s="3"/>
    </row>
    <row r="317" spans="1:5" outlineLevel="1">
      <c r="A317" s="16"/>
      <c r="B317" s="4" t="s">
        <v>117</v>
      </c>
      <c r="C317" s="2" t="s">
        <v>16</v>
      </c>
      <c r="D317" s="3">
        <v>2E-3</v>
      </c>
      <c r="E317" s="3"/>
    </row>
    <row r="318" spans="1:5" outlineLevel="1">
      <c r="A318" s="16"/>
      <c r="B318" s="44" t="s">
        <v>27</v>
      </c>
      <c r="C318" s="2" t="s">
        <v>16</v>
      </c>
      <c r="D318" s="3">
        <v>5.5E-2</v>
      </c>
      <c r="E318" s="3"/>
    </row>
    <row r="319" spans="1:5" outlineLevel="1">
      <c r="A319" s="16"/>
      <c r="B319" s="44" t="s">
        <v>40</v>
      </c>
      <c r="C319" s="2" t="s">
        <v>16</v>
      </c>
      <c r="D319" s="3">
        <v>4.2000000000000003E-2</v>
      </c>
      <c r="E319" s="3"/>
    </row>
    <row r="320" spans="1:5">
      <c r="A320" s="16">
        <f>A312+1</f>
        <v>120</v>
      </c>
      <c r="B320" s="44" t="s">
        <v>87</v>
      </c>
      <c r="C320" s="2" t="s">
        <v>16</v>
      </c>
      <c r="D320" s="3">
        <f>SUM(D321:D321)</f>
        <v>17.471</v>
      </c>
      <c r="E320" s="2"/>
    </row>
    <row r="321" spans="1:5" outlineLevel="1">
      <c r="A321" s="16"/>
      <c r="B321" s="44" t="s">
        <v>132</v>
      </c>
      <c r="C321" s="2" t="s">
        <v>16</v>
      </c>
      <c r="D321" s="3">
        <v>17.471</v>
      </c>
      <c r="E321" s="3"/>
    </row>
    <row r="322" spans="1:5">
      <c r="A322" s="16">
        <f>A320+1</f>
        <v>121</v>
      </c>
      <c r="B322" s="44" t="s">
        <v>134</v>
      </c>
      <c r="C322" s="2" t="s">
        <v>16</v>
      </c>
      <c r="D322" s="3">
        <f>SUM(D323:D324)</f>
        <v>1.2529999999999999</v>
      </c>
      <c r="E322" s="3"/>
    </row>
    <row r="323" spans="1:5" outlineLevel="1">
      <c r="A323" s="16"/>
      <c r="B323" s="42" t="s">
        <v>116</v>
      </c>
      <c r="C323" s="2" t="s">
        <v>16</v>
      </c>
      <c r="D323" s="3">
        <v>1.214</v>
      </c>
      <c r="E323" s="3"/>
    </row>
    <row r="324" spans="1:5" outlineLevel="1">
      <c r="A324" s="16"/>
      <c r="B324" s="42" t="s">
        <v>25</v>
      </c>
      <c r="C324" s="2" t="s">
        <v>16</v>
      </c>
      <c r="D324" s="3">
        <v>3.9E-2</v>
      </c>
      <c r="E324" s="3"/>
    </row>
    <row r="325" spans="1:5">
      <c r="A325" s="16">
        <f>A322+1</f>
        <v>122</v>
      </c>
      <c r="B325" s="42" t="s">
        <v>80</v>
      </c>
      <c r="C325" s="2" t="s">
        <v>16</v>
      </c>
      <c r="D325" s="3">
        <f>SUM(D326:D327)</f>
        <v>6.5000000000000002E-2</v>
      </c>
      <c r="E325" s="2"/>
    </row>
    <row r="326" spans="1:5" outlineLevel="1">
      <c r="A326" s="16"/>
      <c r="B326" s="4" t="s">
        <v>117</v>
      </c>
      <c r="C326" s="2" t="s">
        <v>16</v>
      </c>
      <c r="D326" s="3">
        <v>4.0000000000000001E-3</v>
      </c>
      <c r="E326" s="3"/>
    </row>
    <row r="327" spans="1:5" outlineLevel="1">
      <c r="A327" s="16"/>
      <c r="B327" s="42" t="s">
        <v>40</v>
      </c>
      <c r="C327" s="2" t="s">
        <v>16</v>
      </c>
      <c r="D327" s="3">
        <v>6.0999999999999999E-2</v>
      </c>
      <c r="E327" s="3"/>
    </row>
    <row r="328" spans="1:5" ht="15" customHeight="1">
      <c r="A328" s="16">
        <f>A325+1</f>
        <v>123</v>
      </c>
      <c r="B328" s="4" t="s">
        <v>109</v>
      </c>
      <c r="C328" s="17" t="s">
        <v>7</v>
      </c>
      <c r="D328" s="5">
        <v>1086.0999999999999</v>
      </c>
      <c r="E328" s="29"/>
    </row>
    <row r="329" spans="1:5" ht="25.5">
      <c r="A329" s="16">
        <f t="shared" ref="A329" si="16">A328+1</f>
        <v>124</v>
      </c>
      <c r="B329" s="4" t="s">
        <v>26</v>
      </c>
      <c r="C329" s="2" t="s">
        <v>7</v>
      </c>
      <c r="D329" s="2">
        <v>1086.0999999999999</v>
      </c>
      <c r="E329" s="2"/>
    </row>
    <row r="330" spans="1:5" outlineLevel="1">
      <c r="A330" s="16"/>
      <c r="B330" s="4" t="s">
        <v>69</v>
      </c>
      <c r="C330" s="2" t="s">
        <v>20</v>
      </c>
      <c r="D330" s="2">
        <v>217.3</v>
      </c>
      <c r="E330" s="2"/>
    </row>
    <row r="331" spans="1:5" outlineLevel="1">
      <c r="A331" s="16"/>
      <c r="B331" s="4" t="s">
        <v>70</v>
      </c>
      <c r="C331" s="2" t="s">
        <v>20</v>
      </c>
      <c r="D331" s="2">
        <v>435.6</v>
      </c>
      <c r="E331" s="2"/>
    </row>
    <row r="332" spans="1:5" s="141" customFormat="1" ht="15" customHeight="1">
      <c r="A332" s="241"/>
      <c r="B332" s="152" t="s">
        <v>424</v>
      </c>
      <c r="C332" s="149"/>
      <c r="D332" s="149"/>
      <c r="E332" s="149"/>
    </row>
    <row r="333" spans="1:5" s="141" customFormat="1" ht="15" customHeight="1">
      <c r="A333" s="16">
        <f>A329+1</f>
        <v>125</v>
      </c>
      <c r="B333" s="148" t="s">
        <v>135</v>
      </c>
      <c r="C333" s="142" t="s">
        <v>16</v>
      </c>
      <c r="D333" s="142">
        <f>SUM(D334:D336)</f>
        <v>1.2102999999999999</v>
      </c>
      <c r="E333" s="149"/>
    </row>
    <row r="334" spans="1:5" s="141" customFormat="1" ht="15" customHeight="1" outlineLevel="1">
      <c r="A334" s="16"/>
      <c r="B334" s="144" t="s">
        <v>422</v>
      </c>
      <c r="C334" s="142" t="s">
        <v>16</v>
      </c>
      <c r="D334" s="142">
        <v>1.89E-2</v>
      </c>
      <c r="E334" s="157"/>
    </row>
    <row r="335" spans="1:5" s="141" customFormat="1" ht="15" customHeight="1" outlineLevel="1">
      <c r="A335" s="16"/>
      <c r="B335" s="144" t="s">
        <v>423</v>
      </c>
      <c r="C335" s="142" t="s">
        <v>16</v>
      </c>
      <c r="D335" s="142">
        <v>1.1879999999999999</v>
      </c>
      <c r="E335" s="157"/>
    </row>
    <row r="336" spans="1:5" s="141" customFormat="1" ht="15" customHeight="1" outlineLevel="1">
      <c r="A336" s="16"/>
      <c r="B336" s="144" t="s">
        <v>119</v>
      </c>
      <c r="C336" s="142" t="s">
        <v>16</v>
      </c>
      <c r="D336" s="142">
        <v>3.3999999999999998E-3</v>
      </c>
      <c r="E336" s="157"/>
    </row>
    <row r="337" spans="1:5" s="155" customFormat="1" ht="15" customHeight="1" outlineLevel="1">
      <c r="A337" s="16"/>
      <c r="B337" s="144" t="s">
        <v>40</v>
      </c>
      <c r="C337" s="142" t="s">
        <v>16</v>
      </c>
      <c r="D337" s="142">
        <v>3.1E-2</v>
      </c>
      <c r="E337" s="156"/>
    </row>
    <row r="338" spans="1:5" s="155" customFormat="1" ht="15" customHeight="1" outlineLevel="1">
      <c r="A338" s="16"/>
      <c r="B338" s="144" t="s">
        <v>32</v>
      </c>
      <c r="C338" s="142" t="s">
        <v>16</v>
      </c>
      <c r="D338" s="142">
        <v>0.37</v>
      </c>
      <c r="E338" s="156"/>
    </row>
    <row r="339" spans="1:5" s="141" customFormat="1" ht="15" customHeight="1">
      <c r="A339" s="16">
        <f>A333+1</f>
        <v>126</v>
      </c>
      <c r="B339" s="144" t="s">
        <v>427</v>
      </c>
      <c r="C339" s="142" t="s">
        <v>16</v>
      </c>
      <c r="D339" s="143">
        <f>SUM(D340:D342)</f>
        <v>4.6753600000000004</v>
      </c>
      <c r="E339" s="149"/>
    </row>
    <row r="340" spans="1:5" s="141" customFormat="1" ht="15" customHeight="1" outlineLevel="1">
      <c r="A340" s="16"/>
      <c r="B340" s="144" t="s">
        <v>428</v>
      </c>
      <c r="C340" s="142" t="s">
        <v>16</v>
      </c>
      <c r="D340" s="142">
        <f>0.551*8</f>
        <v>4.4080000000000004</v>
      </c>
      <c r="E340" s="157"/>
    </row>
    <row r="341" spans="1:5" s="141" customFormat="1" ht="15" customHeight="1" outlineLevel="1">
      <c r="A341" s="16"/>
      <c r="B341" s="144" t="s">
        <v>429</v>
      </c>
      <c r="C341" s="142" t="s">
        <v>16</v>
      </c>
      <c r="D341" s="142">
        <f>0.024*8</f>
        <v>0.192</v>
      </c>
      <c r="E341" s="157"/>
    </row>
    <row r="342" spans="1:5" s="141" customFormat="1" ht="15" customHeight="1" outlineLevel="1">
      <c r="A342" s="16"/>
      <c r="B342" s="148" t="s">
        <v>40</v>
      </c>
      <c r="C342" s="142" t="s">
        <v>16</v>
      </c>
      <c r="D342" s="142">
        <f>0.00942*8</f>
        <v>7.5359999999999996E-2</v>
      </c>
      <c r="E342" s="157"/>
    </row>
    <row r="343" spans="1:5" s="141" customFormat="1" ht="15" customHeight="1">
      <c r="A343" s="16">
        <f>A339+1</f>
        <v>127</v>
      </c>
      <c r="B343" s="144" t="s">
        <v>190</v>
      </c>
      <c r="C343" s="142" t="s">
        <v>16</v>
      </c>
      <c r="D343" s="142">
        <f>SUM(D345:D347)</f>
        <v>1.6240000000000001</v>
      </c>
      <c r="E343" s="149"/>
    </row>
    <row r="344" spans="1:5" s="141" customFormat="1" ht="15" customHeight="1" outlineLevel="1">
      <c r="A344" s="16"/>
      <c r="B344" s="144" t="s">
        <v>430</v>
      </c>
      <c r="C344" s="142" t="s">
        <v>16</v>
      </c>
      <c r="D344" s="142">
        <f>0.323*8</f>
        <v>2.5840000000000001</v>
      </c>
      <c r="E344" s="157"/>
    </row>
    <row r="345" spans="1:5" s="155" customFormat="1" ht="15" customHeight="1" outlineLevel="1">
      <c r="A345" s="16"/>
      <c r="B345" s="144" t="s">
        <v>40</v>
      </c>
      <c r="C345" s="142" t="s">
        <v>16</v>
      </c>
      <c r="D345" s="142">
        <f>0.059*8</f>
        <v>0.47199999999999998</v>
      </c>
      <c r="E345" s="156"/>
    </row>
    <row r="346" spans="1:5" s="141" customFormat="1" ht="15" customHeight="1" outlineLevel="1">
      <c r="A346" s="16"/>
      <c r="B346" s="144" t="s">
        <v>28</v>
      </c>
      <c r="C346" s="142" t="s">
        <v>16</v>
      </c>
      <c r="D346" s="143">
        <f>0.059*8</f>
        <v>0.47199999999999998</v>
      </c>
      <c r="E346" s="157"/>
    </row>
    <row r="347" spans="1:5" s="141" customFormat="1" ht="15" customHeight="1" outlineLevel="1">
      <c r="A347" s="16"/>
      <c r="B347" s="144" t="s">
        <v>119</v>
      </c>
      <c r="C347" s="142" t="s">
        <v>16</v>
      </c>
      <c r="D347" s="142">
        <f>0.085*8</f>
        <v>0.68</v>
      </c>
      <c r="E347" s="157"/>
    </row>
    <row r="348" spans="1:5" s="141" customFormat="1" ht="15" customHeight="1">
      <c r="A348" s="16">
        <f>A343+1</f>
        <v>128</v>
      </c>
      <c r="B348" s="144" t="s">
        <v>419</v>
      </c>
      <c r="C348" s="142" t="s">
        <v>16</v>
      </c>
      <c r="D348" s="142">
        <f>SUM(D349:D350)</f>
        <v>0.47300000000000003</v>
      </c>
      <c r="E348" s="149"/>
    </row>
    <row r="349" spans="1:5" s="141" customFormat="1" ht="15" customHeight="1" outlineLevel="1">
      <c r="A349" s="16"/>
      <c r="B349" s="144" t="s">
        <v>137</v>
      </c>
      <c r="C349" s="142" t="s">
        <v>16</v>
      </c>
      <c r="D349" s="142">
        <v>5.0000000000000001E-3</v>
      </c>
      <c r="E349" s="157"/>
    </row>
    <row r="350" spans="1:5" s="141" customFormat="1" ht="15" customHeight="1" outlineLevel="1">
      <c r="A350" s="16"/>
      <c r="B350" s="144" t="s">
        <v>136</v>
      </c>
      <c r="C350" s="142" t="s">
        <v>16</v>
      </c>
      <c r="D350" s="142">
        <v>0.46800000000000003</v>
      </c>
      <c r="E350" s="157"/>
    </row>
    <row r="351" spans="1:5" s="141" customFormat="1" ht="15" customHeight="1">
      <c r="A351" s="16">
        <f>A348+1</f>
        <v>129</v>
      </c>
      <c r="B351" s="144" t="s">
        <v>420</v>
      </c>
      <c r="C351" s="142" t="s">
        <v>16</v>
      </c>
      <c r="D351" s="142">
        <f>SUM(D352:D354)</f>
        <v>0.54879999999999995</v>
      </c>
      <c r="E351" s="149"/>
    </row>
    <row r="352" spans="1:5" s="141" customFormat="1" ht="15" customHeight="1" outlineLevel="1">
      <c r="A352" s="16"/>
      <c r="B352" s="144" t="s">
        <v>426</v>
      </c>
      <c r="C352" s="142" t="s">
        <v>16</v>
      </c>
      <c r="D352" s="142">
        <f>0.0433*8</f>
        <v>0.34639999999999999</v>
      </c>
      <c r="E352" s="157"/>
    </row>
    <row r="353" spans="1:5" s="141" customFormat="1" ht="15" customHeight="1" outlineLevel="1">
      <c r="A353" s="16"/>
      <c r="B353" s="144" t="s">
        <v>137</v>
      </c>
      <c r="C353" s="142" t="s">
        <v>16</v>
      </c>
      <c r="D353" s="142">
        <f>0.024*8</f>
        <v>0.192</v>
      </c>
      <c r="E353" s="157"/>
    </row>
    <row r="354" spans="1:5" s="141" customFormat="1" ht="15" customHeight="1" outlineLevel="1">
      <c r="A354" s="16"/>
      <c r="B354" s="148" t="s">
        <v>32</v>
      </c>
      <c r="C354" s="142" t="s">
        <v>16</v>
      </c>
      <c r="D354" s="142">
        <f>0.0013*8</f>
        <v>1.04E-2</v>
      </c>
      <c r="E354" s="157"/>
    </row>
    <row r="355" spans="1:5" s="141" customFormat="1" ht="15" customHeight="1">
      <c r="A355" s="16">
        <f t="shared" ref="A355" si="17">A351+1</f>
        <v>130</v>
      </c>
      <c r="B355" s="144" t="s">
        <v>421</v>
      </c>
      <c r="C355" s="147" t="s">
        <v>7</v>
      </c>
      <c r="D355" s="146">
        <v>340</v>
      </c>
      <c r="E355" s="149"/>
    </row>
    <row r="356" spans="1:5" s="141" customFormat="1" ht="25.5">
      <c r="A356" s="16">
        <f>A355+1</f>
        <v>131</v>
      </c>
      <c r="B356" s="144" t="s">
        <v>26</v>
      </c>
      <c r="C356" s="142" t="s">
        <v>7</v>
      </c>
      <c r="D356" s="146">
        <v>340</v>
      </c>
      <c r="E356" s="149"/>
    </row>
    <row r="357" spans="1:5" s="141" customFormat="1" ht="15" customHeight="1" outlineLevel="1">
      <c r="A357" s="16"/>
      <c r="B357" s="144" t="s">
        <v>69</v>
      </c>
      <c r="C357" s="142" t="s">
        <v>20</v>
      </c>
      <c r="D357" s="146">
        <v>85</v>
      </c>
      <c r="E357" s="149"/>
    </row>
    <row r="358" spans="1:5" s="141" customFormat="1" ht="15" customHeight="1" outlineLevel="1">
      <c r="A358" s="16"/>
      <c r="B358" s="144" t="s">
        <v>70</v>
      </c>
      <c r="C358" s="142" t="s">
        <v>20</v>
      </c>
      <c r="D358" s="146">
        <v>136</v>
      </c>
      <c r="E358" s="149"/>
    </row>
    <row r="359" spans="1:5">
      <c r="A359" s="241"/>
      <c r="B359" s="33" t="s">
        <v>100</v>
      </c>
      <c r="C359" s="29"/>
      <c r="D359" s="29"/>
      <c r="E359" s="29"/>
    </row>
    <row r="360" spans="1:5">
      <c r="A360" s="16"/>
      <c r="B360" s="19" t="s">
        <v>41</v>
      </c>
      <c r="C360" s="88"/>
      <c r="D360" s="3"/>
      <c r="E360" s="88"/>
    </row>
    <row r="361" spans="1:5" ht="51">
      <c r="A361" s="16">
        <f>A356+1</f>
        <v>132</v>
      </c>
      <c r="B361" s="89" t="s">
        <v>284</v>
      </c>
      <c r="C361" s="88" t="s">
        <v>5</v>
      </c>
      <c r="D361" s="6">
        <v>1</v>
      </c>
      <c r="E361" s="88"/>
    </row>
    <row r="362" spans="1:5" ht="51">
      <c r="A362" s="16">
        <f>A361+1</f>
        <v>133</v>
      </c>
      <c r="B362" s="4" t="s">
        <v>281</v>
      </c>
      <c r="C362" s="88" t="s">
        <v>5</v>
      </c>
      <c r="D362" s="6">
        <v>1</v>
      </c>
      <c r="E362" s="88"/>
    </row>
    <row r="363" spans="1:5" ht="51">
      <c r="A363" s="16">
        <f t="shared" ref="A363:A368" si="18">A362+1</f>
        <v>134</v>
      </c>
      <c r="B363" s="4" t="s">
        <v>282</v>
      </c>
      <c r="C363" s="88" t="s">
        <v>5</v>
      </c>
      <c r="D363" s="6">
        <v>8</v>
      </c>
      <c r="E363" s="88"/>
    </row>
    <row r="364" spans="1:5" ht="51">
      <c r="A364" s="16">
        <f t="shared" si="18"/>
        <v>135</v>
      </c>
      <c r="B364" s="4" t="s">
        <v>283</v>
      </c>
      <c r="C364" s="88" t="s">
        <v>5</v>
      </c>
      <c r="D364" s="6">
        <v>4</v>
      </c>
      <c r="E364" s="88"/>
    </row>
    <row r="365" spans="1:5" ht="51">
      <c r="A365" s="16">
        <f t="shared" si="18"/>
        <v>136</v>
      </c>
      <c r="B365" s="4" t="s">
        <v>285</v>
      </c>
      <c r="C365" s="88" t="s">
        <v>5</v>
      </c>
      <c r="D365" s="6">
        <v>2</v>
      </c>
      <c r="E365" s="88"/>
    </row>
    <row r="366" spans="1:5" ht="38.25">
      <c r="A366" s="16">
        <f t="shared" si="18"/>
        <v>137</v>
      </c>
      <c r="B366" s="4" t="s">
        <v>287</v>
      </c>
      <c r="C366" s="88" t="s">
        <v>5</v>
      </c>
      <c r="D366" s="6">
        <v>1</v>
      </c>
      <c r="E366" s="88"/>
    </row>
    <row r="367" spans="1:5" ht="38.25">
      <c r="A367" s="16">
        <f t="shared" si="18"/>
        <v>138</v>
      </c>
      <c r="B367" s="4" t="s">
        <v>286</v>
      </c>
      <c r="C367" s="88" t="s">
        <v>5</v>
      </c>
      <c r="D367" s="6">
        <v>9</v>
      </c>
      <c r="E367" s="88"/>
    </row>
    <row r="368" spans="1:5" ht="38.25">
      <c r="A368" s="16">
        <f t="shared" si="18"/>
        <v>139</v>
      </c>
      <c r="B368" s="4" t="s">
        <v>288</v>
      </c>
      <c r="C368" s="88" t="s">
        <v>5</v>
      </c>
      <c r="D368" s="6">
        <v>1</v>
      </c>
      <c r="E368" s="88"/>
    </row>
    <row r="369" spans="1:5">
      <c r="A369" s="246">
        <f>A368+1</f>
        <v>140</v>
      </c>
      <c r="B369" s="214" t="s">
        <v>289</v>
      </c>
      <c r="C369" s="213" t="s">
        <v>5</v>
      </c>
      <c r="D369" s="88">
        <v>1</v>
      </c>
      <c r="E369" s="6"/>
    </row>
    <row r="370" spans="1:5">
      <c r="A370" s="246">
        <f t="shared" ref="A370:A384" si="19">A369+1</f>
        <v>141</v>
      </c>
      <c r="B370" s="214" t="s">
        <v>290</v>
      </c>
      <c r="C370" s="213" t="s">
        <v>5</v>
      </c>
      <c r="D370" s="88">
        <v>2</v>
      </c>
      <c r="E370" s="6"/>
    </row>
    <row r="371" spans="1:5" ht="25.5">
      <c r="A371" s="246">
        <f t="shared" si="19"/>
        <v>142</v>
      </c>
      <c r="B371" s="127" t="s">
        <v>291</v>
      </c>
      <c r="C371" s="213" t="s">
        <v>5</v>
      </c>
      <c r="D371" s="6">
        <v>16</v>
      </c>
      <c r="E371" s="88"/>
    </row>
    <row r="372" spans="1:5" outlineLevel="1">
      <c r="A372" s="246">
        <f t="shared" si="19"/>
        <v>143</v>
      </c>
      <c r="B372" s="127" t="s">
        <v>292</v>
      </c>
      <c r="C372" s="213" t="s">
        <v>5</v>
      </c>
      <c r="D372" s="6">
        <v>8</v>
      </c>
      <c r="E372" s="88"/>
    </row>
    <row r="373" spans="1:5" ht="38.25">
      <c r="A373" s="16">
        <f t="shared" si="19"/>
        <v>144</v>
      </c>
      <c r="B373" s="4" t="s">
        <v>293</v>
      </c>
      <c r="C373" s="88" t="s">
        <v>5</v>
      </c>
      <c r="D373" s="6">
        <v>2</v>
      </c>
      <c r="E373" s="88"/>
    </row>
    <row r="374" spans="1:5" outlineLevel="1">
      <c r="A374" s="16">
        <f t="shared" si="19"/>
        <v>145</v>
      </c>
      <c r="B374" s="80" t="s">
        <v>294</v>
      </c>
      <c r="C374" s="88" t="s">
        <v>5</v>
      </c>
      <c r="D374" s="6">
        <v>3</v>
      </c>
      <c r="E374" s="88"/>
    </row>
    <row r="375" spans="1:5">
      <c r="A375" s="16">
        <f t="shared" si="19"/>
        <v>146</v>
      </c>
      <c r="B375" s="80" t="s">
        <v>295</v>
      </c>
      <c r="C375" s="88" t="s">
        <v>5</v>
      </c>
      <c r="D375" s="6">
        <v>2</v>
      </c>
      <c r="E375" s="88"/>
    </row>
    <row r="376" spans="1:5">
      <c r="A376" s="16">
        <f t="shared" si="19"/>
        <v>147</v>
      </c>
      <c r="B376" s="4" t="s">
        <v>296</v>
      </c>
      <c r="C376" s="88" t="s">
        <v>5</v>
      </c>
      <c r="D376" s="6">
        <v>1</v>
      </c>
      <c r="E376" s="88"/>
    </row>
    <row r="377" spans="1:5" s="154" customFormat="1">
      <c r="A377" s="16">
        <f t="shared" si="19"/>
        <v>148</v>
      </c>
      <c r="B377" s="144" t="s">
        <v>440</v>
      </c>
      <c r="C377" s="227" t="s">
        <v>5</v>
      </c>
      <c r="D377" s="145">
        <v>16</v>
      </c>
      <c r="E377" s="227"/>
    </row>
    <row r="378" spans="1:5" s="154" customFormat="1" outlineLevel="1">
      <c r="A378" s="16"/>
      <c r="B378" s="144" t="s">
        <v>441</v>
      </c>
      <c r="C378" s="227" t="s">
        <v>5</v>
      </c>
      <c r="D378" s="145">
        <v>16</v>
      </c>
      <c r="E378" s="227"/>
    </row>
    <row r="379" spans="1:5" s="154" customFormat="1">
      <c r="A379" s="16">
        <f>A377+1</f>
        <v>149</v>
      </c>
      <c r="B379" s="144" t="s">
        <v>442</v>
      </c>
      <c r="C379" s="227" t="s">
        <v>5</v>
      </c>
      <c r="D379" s="145">
        <v>16</v>
      </c>
      <c r="E379" s="227"/>
    </row>
    <row r="380" spans="1:5" s="154" customFormat="1" outlineLevel="1">
      <c r="A380" s="16"/>
      <c r="B380" s="144" t="s">
        <v>443</v>
      </c>
      <c r="C380" s="227" t="s">
        <v>5</v>
      </c>
      <c r="D380" s="145">
        <v>16</v>
      </c>
      <c r="E380" s="227"/>
    </row>
    <row r="381" spans="1:5" s="154" customFormat="1">
      <c r="A381" s="16">
        <f>A379+1</f>
        <v>150</v>
      </c>
      <c r="B381" s="144" t="s">
        <v>444</v>
      </c>
      <c r="C381" s="227" t="s">
        <v>5</v>
      </c>
      <c r="D381" s="145">
        <v>32</v>
      </c>
      <c r="E381" s="227"/>
    </row>
    <row r="382" spans="1:5" s="154" customFormat="1" outlineLevel="1">
      <c r="A382" s="16"/>
      <c r="B382" s="144" t="s">
        <v>445</v>
      </c>
      <c r="C382" s="227" t="s">
        <v>5</v>
      </c>
      <c r="D382" s="145">
        <v>32</v>
      </c>
      <c r="E382" s="227"/>
    </row>
    <row r="383" spans="1:5" ht="25.5" outlineLevel="1">
      <c r="A383" s="16">
        <f>A381+1</f>
        <v>151</v>
      </c>
      <c r="B383" s="4" t="s">
        <v>297</v>
      </c>
      <c r="C383" s="88" t="s">
        <v>5</v>
      </c>
      <c r="D383" s="6">
        <v>1</v>
      </c>
      <c r="E383" s="88"/>
    </row>
    <row r="384" spans="1:5" ht="15" customHeight="1">
      <c r="A384" s="16">
        <f t="shared" si="19"/>
        <v>152</v>
      </c>
      <c r="B384" s="4" t="s">
        <v>298</v>
      </c>
      <c r="C384" s="88" t="s">
        <v>5</v>
      </c>
      <c r="D384" s="10">
        <v>2</v>
      </c>
      <c r="E384" s="29"/>
    </row>
    <row r="385" spans="1:5">
      <c r="A385" s="16"/>
      <c r="B385" s="30" t="s">
        <v>91</v>
      </c>
      <c r="C385" s="88"/>
      <c r="D385" s="6"/>
      <c r="E385" s="88"/>
    </row>
    <row r="386" spans="1:5">
      <c r="A386" s="16">
        <f>A384+1</f>
        <v>153</v>
      </c>
      <c r="B386" s="80" t="s">
        <v>92</v>
      </c>
      <c r="C386" s="88" t="s">
        <v>5</v>
      </c>
      <c r="D386" s="6">
        <v>2</v>
      </c>
      <c r="E386" s="88"/>
    </row>
    <row r="387" spans="1:5">
      <c r="A387" s="16">
        <f t="shared" ref="A387:A389" si="20">A386+1</f>
        <v>154</v>
      </c>
      <c r="B387" s="80" t="s">
        <v>93</v>
      </c>
      <c r="C387" s="88" t="s">
        <v>5</v>
      </c>
      <c r="D387" s="6">
        <v>42</v>
      </c>
      <c r="E387" s="88"/>
    </row>
    <row r="388" spans="1:5">
      <c r="A388" s="16">
        <f t="shared" si="20"/>
        <v>155</v>
      </c>
      <c r="B388" s="18" t="s">
        <v>94</v>
      </c>
      <c r="C388" s="2" t="s">
        <v>5</v>
      </c>
      <c r="D388" s="6">
        <v>2</v>
      </c>
      <c r="E388" s="2"/>
    </row>
    <row r="389" spans="1:5">
      <c r="A389" s="16">
        <f t="shared" si="20"/>
        <v>156</v>
      </c>
      <c r="B389" s="18" t="s">
        <v>95</v>
      </c>
      <c r="C389" s="2" t="s">
        <v>5</v>
      </c>
      <c r="D389" s="6">
        <v>4</v>
      </c>
      <c r="E389" s="2"/>
    </row>
    <row r="390" spans="1:5">
      <c r="A390" s="16"/>
      <c r="B390" s="19" t="s">
        <v>309</v>
      </c>
      <c r="C390" s="2"/>
      <c r="D390" s="6"/>
      <c r="E390" s="2"/>
    </row>
    <row r="391" spans="1:5" s="92" customFormat="1" ht="24" customHeight="1">
      <c r="A391" s="16">
        <f>A389+1</f>
        <v>157</v>
      </c>
      <c r="B391" s="94" t="s">
        <v>299</v>
      </c>
      <c r="C391" s="95" t="s">
        <v>105</v>
      </c>
      <c r="D391" s="98" t="s">
        <v>488</v>
      </c>
      <c r="E391" s="95" t="s">
        <v>300</v>
      </c>
    </row>
    <row r="392" spans="1:5" s="92" customFormat="1" ht="24" customHeight="1">
      <c r="A392" s="16">
        <f>A391+1</f>
        <v>158</v>
      </c>
      <c r="B392" s="94" t="s">
        <v>304</v>
      </c>
      <c r="C392" s="95" t="s">
        <v>105</v>
      </c>
      <c r="D392" s="98" t="s">
        <v>489</v>
      </c>
      <c r="E392" s="95" t="s">
        <v>300</v>
      </c>
    </row>
    <row r="393" spans="1:5" s="92" customFormat="1" ht="24" customHeight="1">
      <c r="A393" s="16">
        <f t="shared" ref="A393:A398" si="21">A392+1</f>
        <v>159</v>
      </c>
      <c r="B393" s="94" t="s">
        <v>301</v>
      </c>
      <c r="C393" s="95" t="s">
        <v>105</v>
      </c>
      <c r="D393" s="98" t="s">
        <v>490</v>
      </c>
      <c r="E393" s="95" t="s">
        <v>300</v>
      </c>
    </row>
    <row r="394" spans="1:5" s="92" customFormat="1" ht="24" customHeight="1">
      <c r="A394" s="16">
        <f t="shared" si="21"/>
        <v>160</v>
      </c>
      <c r="B394" s="94" t="s">
        <v>305</v>
      </c>
      <c r="C394" s="95" t="s">
        <v>105</v>
      </c>
      <c r="D394" s="98" t="s">
        <v>491</v>
      </c>
      <c r="E394" s="95" t="s">
        <v>300</v>
      </c>
    </row>
    <row r="395" spans="1:5" s="92" customFormat="1" ht="24" customHeight="1">
      <c r="A395" s="16">
        <f t="shared" si="21"/>
        <v>161</v>
      </c>
      <c r="B395" s="94" t="s">
        <v>302</v>
      </c>
      <c r="C395" s="95" t="s">
        <v>105</v>
      </c>
      <c r="D395" s="98" t="s">
        <v>492</v>
      </c>
      <c r="E395" s="95" t="s">
        <v>300</v>
      </c>
    </row>
    <row r="396" spans="1:5" s="92" customFormat="1" ht="24" customHeight="1">
      <c r="A396" s="16">
        <f t="shared" si="21"/>
        <v>162</v>
      </c>
      <c r="B396" s="94" t="s">
        <v>303</v>
      </c>
      <c r="C396" s="95" t="s">
        <v>105</v>
      </c>
      <c r="D396" s="98" t="s">
        <v>493</v>
      </c>
      <c r="E396" s="95" t="s">
        <v>300</v>
      </c>
    </row>
    <row r="397" spans="1:5" s="92" customFormat="1" ht="24" customHeight="1">
      <c r="A397" s="16">
        <f t="shared" si="21"/>
        <v>163</v>
      </c>
      <c r="B397" s="94" t="s">
        <v>306</v>
      </c>
      <c r="C397" s="95" t="s">
        <v>105</v>
      </c>
      <c r="D397" s="98" t="s">
        <v>494</v>
      </c>
      <c r="E397" s="95" t="s">
        <v>300</v>
      </c>
    </row>
    <row r="398" spans="1:5" s="92" customFormat="1" ht="24" customHeight="1">
      <c r="A398" s="16">
        <f t="shared" si="21"/>
        <v>164</v>
      </c>
      <c r="B398" s="94" t="s">
        <v>307</v>
      </c>
      <c r="C398" s="95" t="s">
        <v>105</v>
      </c>
      <c r="D398" s="98" t="s">
        <v>495</v>
      </c>
      <c r="E398" s="95" t="s">
        <v>308</v>
      </c>
    </row>
    <row r="399" spans="1:5" s="92" customFormat="1" ht="15.75" customHeight="1">
      <c r="A399" s="247"/>
      <c r="B399" s="121" t="s">
        <v>401</v>
      </c>
      <c r="C399" s="107"/>
      <c r="D399" s="114"/>
      <c r="E399" s="116"/>
    </row>
    <row r="400" spans="1:5" s="92" customFormat="1" ht="24" customHeight="1">
      <c r="A400" s="16">
        <f t="shared" ref="A400:A403" si="22">A398+1</f>
        <v>165</v>
      </c>
      <c r="B400" s="108" t="s">
        <v>390</v>
      </c>
      <c r="C400" s="114" t="s">
        <v>503</v>
      </c>
      <c r="D400" s="97" t="s">
        <v>505</v>
      </c>
      <c r="E400" s="97"/>
    </row>
    <row r="401" spans="1:5" s="92" customFormat="1" ht="24" customHeight="1">
      <c r="A401" s="16">
        <f>A400+1</f>
        <v>166</v>
      </c>
      <c r="B401" s="108" t="s">
        <v>392</v>
      </c>
      <c r="C401" s="114" t="s">
        <v>503</v>
      </c>
      <c r="D401" s="97" t="s">
        <v>506</v>
      </c>
      <c r="E401" s="97"/>
    </row>
    <row r="402" spans="1:5" s="92" customFormat="1" ht="17.25" customHeight="1">
      <c r="A402" s="247"/>
      <c r="B402" s="121" t="s">
        <v>380</v>
      </c>
      <c r="C402" s="107"/>
      <c r="D402" s="114"/>
      <c r="E402" s="124"/>
    </row>
    <row r="403" spans="1:5" s="92" customFormat="1" ht="24" customHeight="1">
      <c r="A403" s="16">
        <f t="shared" si="22"/>
        <v>167</v>
      </c>
      <c r="B403" s="108" t="s">
        <v>381</v>
      </c>
      <c r="C403" s="123" t="s">
        <v>3</v>
      </c>
      <c r="D403" s="123" t="s">
        <v>383</v>
      </c>
      <c r="E403" s="114" t="s">
        <v>382</v>
      </c>
    </row>
    <row r="404" spans="1:5" s="92" customFormat="1" ht="24" customHeight="1">
      <c r="A404" s="16">
        <f>A403+1</f>
        <v>168</v>
      </c>
      <c r="B404" s="108" t="s">
        <v>384</v>
      </c>
      <c r="C404" s="123" t="s">
        <v>3</v>
      </c>
      <c r="D404" s="123" t="s">
        <v>386</v>
      </c>
      <c r="E404" s="114" t="s">
        <v>385</v>
      </c>
    </row>
    <row r="405" spans="1:5" s="92" customFormat="1" ht="24" customHeight="1">
      <c r="A405" s="16">
        <f>A404+1</f>
        <v>169</v>
      </c>
      <c r="B405" s="108" t="s">
        <v>387</v>
      </c>
      <c r="C405" s="123" t="s">
        <v>503</v>
      </c>
      <c r="D405" s="123" t="s">
        <v>502</v>
      </c>
      <c r="E405" s="114" t="s">
        <v>388</v>
      </c>
    </row>
    <row r="406" spans="1:5" s="92" customFormat="1" ht="24" customHeight="1">
      <c r="A406" s="16">
        <f>A405+1</f>
        <v>170</v>
      </c>
      <c r="B406" s="94" t="s">
        <v>395</v>
      </c>
      <c r="C406" s="95" t="s">
        <v>503</v>
      </c>
      <c r="D406" s="97" t="s">
        <v>504</v>
      </c>
      <c r="E406" s="97"/>
    </row>
    <row r="407" spans="1:5" ht="15" customHeight="1">
      <c r="A407" s="16"/>
      <c r="B407" s="19" t="s">
        <v>112</v>
      </c>
      <c r="C407" s="88"/>
      <c r="D407" s="88" t="s">
        <v>139</v>
      </c>
      <c r="E407" s="29"/>
    </row>
    <row r="408" spans="1:5" ht="15" customHeight="1">
      <c r="A408" s="16">
        <f t="shared" ref="A408" si="23">A406+1</f>
        <v>171</v>
      </c>
      <c r="B408" s="4" t="s">
        <v>97</v>
      </c>
      <c r="C408" s="88" t="s">
        <v>3</v>
      </c>
      <c r="D408" s="6">
        <v>32</v>
      </c>
      <c r="E408" s="29"/>
    </row>
    <row r="409" spans="1:5" ht="15" customHeight="1">
      <c r="A409" s="16">
        <f>A408+1</f>
        <v>172</v>
      </c>
      <c r="B409" s="4" t="s">
        <v>96</v>
      </c>
      <c r="C409" s="88" t="s">
        <v>3</v>
      </c>
      <c r="D409" s="6">
        <v>4</v>
      </c>
      <c r="E409" s="29"/>
    </row>
    <row r="410" spans="1:5" ht="15" customHeight="1">
      <c r="A410" s="16">
        <f>A409+1</f>
        <v>173</v>
      </c>
      <c r="B410" s="4" t="s">
        <v>98</v>
      </c>
      <c r="C410" s="88" t="s">
        <v>3</v>
      </c>
      <c r="D410" s="32">
        <v>30</v>
      </c>
      <c r="E410" s="29"/>
    </row>
    <row r="411" spans="1:5" s="92" customFormat="1" ht="24" customHeight="1">
      <c r="A411" s="248"/>
      <c r="B411" s="162" t="s">
        <v>316</v>
      </c>
      <c r="C411" s="93"/>
      <c r="D411" s="99"/>
      <c r="E411" s="100"/>
    </row>
    <row r="412" spans="1:5" s="92" customFormat="1" ht="24" customHeight="1">
      <c r="A412" s="16">
        <f t="shared" ref="A412" si="24">A410+1</f>
        <v>174</v>
      </c>
      <c r="B412" s="94" t="s">
        <v>310</v>
      </c>
      <c r="C412" s="95" t="s">
        <v>105</v>
      </c>
      <c r="D412" s="96" t="s">
        <v>496</v>
      </c>
      <c r="E412" s="95" t="s">
        <v>308</v>
      </c>
    </row>
    <row r="413" spans="1:5" s="92" customFormat="1" ht="24" customHeight="1">
      <c r="A413" s="16">
        <f>A412+1</f>
        <v>175</v>
      </c>
      <c r="B413" s="94" t="s">
        <v>311</v>
      </c>
      <c r="C413" s="95" t="s">
        <v>105</v>
      </c>
      <c r="D413" s="96" t="s">
        <v>497</v>
      </c>
      <c r="E413" s="95" t="s">
        <v>308</v>
      </c>
    </row>
    <row r="414" spans="1:5" s="92" customFormat="1" ht="24" customHeight="1">
      <c r="A414" s="16">
        <f t="shared" ref="A414:A417" si="25">A413+1</f>
        <v>176</v>
      </c>
      <c r="B414" s="94" t="s">
        <v>312</v>
      </c>
      <c r="C414" s="95" t="s">
        <v>105</v>
      </c>
      <c r="D414" s="96" t="s">
        <v>498</v>
      </c>
      <c r="E414" s="95" t="s">
        <v>308</v>
      </c>
    </row>
    <row r="415" spans="1:5" s="92" customFormat="1" ht="24" customHeight="1">
      <c r="A415" s="16">
        <f t="shared" si="25"/>
        <v>177</v>
      </c>
      <c r="B415" s="94" t="s">
        <v>313</v>
      </c>
      <c r="C415" s="95" t="s">
        <v>105</v>
      </c>
      <c r="D415" s="96" t="s">
        <v>499</v>
      </c>
      <c r="E415" s="95" t="s">
        <v>308</v>
      </c>
    </row>
    <row r="416" spans="1:5" s="92" customFormat="1" ht="24" customHeight="1">
      <c r="A416" s="16">
        <f t="shared" si="25"/>
        <v>178</v>
      </c>
      <c r="B416" s="94" t="s">
        <v>314</v>
      </c>
      <c r="C416" s="95" t="s">
        <v>105</v>
      </c>
      <c r="D416" s="96" t="s">
        <v>500</v>
      </c>
      <c r="E416" s="95" t="s">
        <v>308</v>
      </c>
    </row>
    <row r="417" spans="1:5" s="92" customFormat="1" ht="24" customHeight="1">
      <c r="A417" s="16">
        <f t="shared" si="25"/>
        <v>179</v>
      </c>
      <c r="B417" s="94" t="s">
        <v>315</v>
      </c>
      <c r="C417" s="95" t="s">
        <v>105</v>
      </c>
      <c r="D417" s="96" t="s">
        <v>501</v>
      </c>
      <c r="E417" s="95" t="s">
        <v>308</v>
      </c>
    </row>
    <row r="418" spans="1:5" ht="15" customHeight="1">
      <c r="A418" s="271" t="s">
        <v>108</v>
      </c>
      <c r="B418" s="272"/>
      <c r="C418" s="86"/>
      <c r="D418" s="35"/>
      <c r="E418" s="86"/>
    </row>
    <row r="419" spans="1:5">
      <c r="A419" s="16"/>
      <c r="B419" s="103" t="s">
        <v>317</v>
      </c>
      <c r="C419" s="102"/>
      <c r="D419" s="104"/>
      <c r="E419" s="102"/>
    </row>
    <row r="420" spans="1:5" s="107" customFormat="1" ht="24" customHeight="1">
      <c r="A420" s="16">
        <f>A417+1</f>
        <v>180</v>
      </c>
      <c r="B420" s="108" t="s">
        <v>318</v>
      </c>
      <c r="C420" s="95" t="s">
        <v>319</v>
      </c>
      <c r="D420" s="96">
        <v>4</v>
      </c>
      <c r="E420" s="95" t="s">
        <v>300</v>
      </c>
    </row>
    <row r="421" spans="1:5" s="107" customFormat="1" ht="24" customHeight="1">
      <c r="A421" s="16">
        <f>A420+1</f>
        <v>181</v>
      </c>
      <c r="B421" s="108" t="s">
        <v>320</v>
      </c>
      <c r="C421" s="95" t="s">
        <v>319</v>
      </c>
      <c r="D421" s="96">
        <v>35</v>
      </c>
      <c r="E421" s="95" t="s">
        <v>300</v>
      </c>
    </row>
    <row r="422" spans="1:5" s="107" customFormat="1" ht="24" customHeight="1">
      <c r="A422" s="16">
        <f t="shared" ref="A422:A425" si="26">A421+1</f>
        <v>182</v>
      </c>
      <c r="B422" s="108" t="s">
        <v>321</v>
      </c>
      <c r="C422" s="95" t="s">
        <v>319</v>
      </c>
      <c r="D422" s="96">
        <v>9</v>
      </c>
      <c r="E422" s="95" t="s">
        <v>300</v>
      </c>
    </row>
    <row r="423" spans="1:5" s="107" customFormat="1" ht="24" customHeight="1">
      <c r="A423" s="16">
        <f t="shared" si="26"/>
        <v>183</v>
      </c>
      <c r="B423" s="108" t="s">
        <v>322</v>
      </c>
      <c r="C423" s="95" t="s">
        <v>319</v>
      </c>
      <c r="D423" s="96">
        <v>5</v>
      </c>
      <c r="E423" s="95" t="s">
        <v>300</v>
      </c>
    </row>
    <row r="424" spans="1:5" s="107" customFormat="1" ht="24" customHeight="1">
      <c r="A424" s="16">
        <f t="shared" si="26"/>
        <v>184</v>
      </c>
      <c r="B424" s="108" t="s">
        <v>323</v>
      </c>
      <c r="C424" s="95" t="s">
        <v>319</v>
      </c>
      <c r="D424" s="96">
        <v>2</v>
      </c>
      <c r="E424" s="95" t="s">
        <v>300</v>
      </c>
    </row>
    <row r="425" spans="1:5" s="107" customFormat="1" ht="24" customHeight="1">
      <c r="A425" s="16">
        <f t="shared" si="26"/>
        <v>185</v>
      </c>
      <c r="B425" s="108" t="s">
        <v>324</v>
      </c>
      <c r="C425" s="95" t="s">
        <v>319</v>
      </c>
      <c r="D425" s="96">
        <v>2</v>
      </c>
      <c r="E425" s="95" t="s">
        <v>300</v>
      </c>
    </row>
    <row r="426" spans="1:5" s="92" customFormat="1" ht="24" customHeight="1">
      <c r="A426" s="248"/>
      <c r="B426" s="109" t="s">
        <v>325</v>
      </c>
      <c r="C426" s="105"/>
      <c r="D426" s="106"/>
      <c r="E426" s="105"/>
    </row>
    <row r="427" spans="1:5" s="92" customFormat="1" ht="24" customHeight="1">
      <c r="A427" s="249">
        <f>A425+1</f>
        <v>186</v>
      </c>
      <c r="B427" s="108" t="s">
        <v>326</v>
      </c>
      <c r="C427" s="95" t="s">
        <v>319</v>
      </c>
      <c r="D427" s="96">
        <v>3</v>
      </c>
      <c r="E427" s="95" t="s">
        <v>308</v>
      </c>
    </row>
    <row r="428" spans="1:5" s="92" customFormat="1" ht="24" customHeight="1">
      <c r="A428" s="16">
        <f>A427+1</f>
        <v>187</v>
      </c>
      <c r="B428" s="108" t="s">
        <v>327</v>
      </c>
      <c r="C428" s="95" t="s">
        <v>319</v>
      </c>
      <c r="D428" s="96">
        <v>78</v>
      </c>
      <c r="E428" s="95" t="s">
        <v>308</v>
      </c>
    </row>
    <row r="429" spans="1:5" s="92" customFormat="1" ht="24" customHeight="1">
      <c r="A429" s="16">
        <f t="shared" ref="A429:A430" si="27">A428+1</f>
        <v>188</v>
      </c>
      <c r="B429" s="108" t="s">
        <v>328</v>
      </c>
      <c r="C429" s="95" t="s">
        <v>319</v>
      </c>
      <c r="D429" s="96">
        <v>7</v>
      </c>
      <c r="E429" s="95" t="s">
        <v>308</v>
      </c>
    </row>
    <row r="430" spans="1:5" s="92" customFormat="1" ht="24" customHeight="1">
      <c r="A430" s="16">
        <f t="shared" si="27"/>
        <v>189</v>
      </c>
      <c r="B430" s="108" t="s">
        <v>329</v>
      </c>
      <c r="C430" s="95" t="s">
        <v>319</v>
      </c>
      <c r="D430" s="96">
        <v>4</v>
      </c>
      <c r="E430" s="95" t="s">
        <v>308</v>
      </c>
    </row>
    <row r="431" spans="1:5" s="92" customFormat="1" ht="24" customHeight="1">
      <c r="A431" s="248"/>
      <c r="B431" s="112" t="s">
        <v>330</v>
      </c>
      <c r="C431" s="93"/>
      <c r="D431" s="99"/>
      <c r="E431" s="100"/>
    </row>
    <row r="432" spans="1:5" s="101" customFormat="1" ht="24" customHeight="1">
      <c r="A432" s="16">
        <f>A430+1</f>
        <v>190</v>
      </c>
      <c r="B432" s="108" t="s">
        <v>331</v>
      </c>
      <c r="C432" s="95" t="s">
        <v>319</v>
      </c>
      <c r="D432" s="96">
        <v>16</v>
      </c>
      <c r="E432" s="95" t="s">
        <v>300</v>
      </c>
    </row>
    <row r="433" spans="1:5" s="101" customFormat="1" ht="24" customHeight="1">
      <c r="A433" s="16">
        <f>A432+1</f>
        <v>191</v>
      </c>
      <c r="B433" s="108" t="s">
        <v>332</v>
      </c>
      <c r="C433" s="95" t="s">
        <v>319</v>
      </c>
      <c r="D433" s="96">
        <v>2</v>
      </c>
      <c r="E433" s="95" t="s">
        <v>300</v>
      </c>
    </row>
    <row r="434" spans="1:5" s="101" customFormat="1" ht="24" customHeight="1">
      <c r="A434" s="16">
        <f t="shared" ref="A434:A435" si="28">A433+1</f>
        <v>192</v>
      </c>
      <c r="B434" s="108" t="s">
        <v>333</v>
      </c>
      <c r="C434" s="95" t="s">
        <v>319</v>
      </c>
      <c r="D434" s="96">
        <v>1</v>
      </c>
      <c r="E434" s="95" t="s">
        <v>300</v>
      </c>
    </row>
    <row r="435" spans="1:5" s="101" customFormat="1" ht="24" customHeight="1">
      <c r="A435" s="16">
        <f t="shared" si="28"/>
        <v>193</v>
      </c>
      <c r="B435" s="108" t="s">
        <v>331</v>
      </c>
      <c r="C435" s="95" t="s">
        <v>319</v>
      </c>
      <c r="D435" s="113">
        <v>8</v>
      </c>
      <c r="E435" s="95" t="s">
        <v>300</v>
      </c>
    </row>
    <row r="436" spans="1:5" s="101" customFormat="1" ht="24" customHeight="1">
      <c r="A436" s="247"/>
      <c r="B436" s="110" t="s">
        <v>334</v>
      </c>
      <c r="C436" s="114"/>
      <c r="D436" s="113"/>
      <c r="E436" s="115"/>
    </row>
    <row r="437" spans="1:5" s="101" customFormat="1" ht="24" customHeight="1">
      <c r="A437" s="16">
        <f>A435+1</f>
        <v>194</v>
      </c>
      <c r="B437" s="108" t="s">
        <v>335</v>
      </c>
      <c r="C437" s="95" t="s">
        <v>319</v>
      </c>
      <c r="D437" s="96">
        <v>1</v>
      </c>
      <c r="E437" s="95" t="s">
        <v>308</v>
      </c>
    </row>
    <row r="438" spans="1:5" s="101" customFormat="1" ht="24" customHeight="1">
      <c r="A438" s="16">
        <f>A437+1</f>
        <v>195</v>
      </c>
      <c r="B438" s="108" t="s">
        <v>336</v>
      </c>
      <c r="C438" s="95" t="s">
        <v>319</v>
      </c>
      <c r="D438" s="96">
        <v>1</v>
      </c>
      <c r="E438" s="95" t="s">
        <v>308</v>
      </c>
    </row>
    <row r="439" spans="1:5" s="101" customFormat="1" ht="24" customHeight="1">
      <c r="A439" s="16"/>
      <c r="B439" s="110" t="s">
        <v>337</v>
      </c>
      <c r="C439" s="114"/>
      <c r="D439" s="113"/>
      <c r="E439" s="95"/>
    </row>
    <row r="440" spans="1:5" s="101" customFormat="1" ht="24" customHeight="1">
      <c r="A440" s="16">
        <f>A438+1</f>
        <v>196</v>
      </c>
      <c r="B440" s="108" t="s">
        <v>338</v>
      </c>
      <c r="C440" s="95" t="s">
        <v>319</v>
      </c>
      <c r="D440" s="96">
        <v>1</v>
      </c>
      <c r="E440" s="95" t="s">
        <v>300</v>
      </c>
    </row>
    <row r="441" spans="1:5" s="101" customFormat="1" ht="24" customHeight="1">
      <c r="A441" s="16">
        <f t="shared" ref="A441:A443" si="29">A440+1</f>
        <v>197</v>
      </c>
      <c r="B441" s="108" t="s">
        <v>339</v>
      </c>
      <c r="C441" s="95" t="s">
        <v>319</v>
      </c>
      <c r="D441" s="96">
        <v>1</v>
      </c>
      <c r="E441" s="95" t="s">
        <v>300</v>
      </c>
    </row>
    <row r="442" spans="1:5" s="101" customFormat="1" ht="24" customHeight="1">
      <c r="A442" s="16">
        <f t="shared" si="29"/>
        <v>198</v>
      </c>
      <c r="B442" s="108" t="s">
        <v>340</v>
      </c>
      <c r="C442" s="95" t="s">
        <v>319</v>
      </c>
      <c r="D442" s="96">
        <v>1</v>
      </c>
      <c r="E442" s="95" t="s">
        <v>300</v>
      </c>
    </row>
    <row r="443" spans="1:5" s="101" customFormat="1" ht="24" customHeight="1">
      <c r="A443" s="16">
        <f t="shared" si="29"/>
        <v>199</v>
      </c>
      <c r="B443" s="108" t="s">
        <v>341</v>
      </c>
      <c r="C443" s="95" t="s">
        <v>319</v>
      </c>
      <c r="D443" s="96">
        <v>1</v>
      </c>
      <c r="E443" s="95" t="s">
        <v>300</v>
      </c>
    </row>
    <row r="444" spans="1:5" s="101" customFormat="1" ht="24" customHeight="1">
      <c r="A444" s="247"/>
      <c r="B444" s="110" t="s">
        <v>343</v>
      </c>
      <c r="C444" s="114"/>
      <c r="D444" s="96"/>
      <c r="E444" s="115"/>
    </row>
    <row r="445" spans="1:5" s="101" customFormat="1" ht="24" customHeight="1">
      <c r="A445" s="16">
        <f>A443+1</f>
        <v>200</v>
      </c>
      <c r="B445" s="108" t="s">
        <v>342</v>
      </c>
      <c r="C445" s="95" t="s">
        <v>319</v>
      </c>
      <c r="D445" s="96">
        <v>1</v>
      </c>
      <c r="E445" s="95" t="s">
        <v>308</v>
      </c>
    </row>
    <row r="446" spans="1:5" s="101" customFormat="1" ht="24" customHeight="1">
      <c r="A446" s="16">
        <f>A445+1</f>
        <v>201</v>
      </c>
      <c r="B446" s="108" t="s">
        <v>344</v>
      </c>
      <c r="C446" s="95" t="s">
        <v>319</v>
      </c>
      <c r="D446" s="96">
        <v>1</v>
      </c>
      <c r="E446" s="95" t="s">
        <v>308</v>
      </c>
    </row>
    <row r="447" spans="1:5" s="101" customFormat="1" ht="24" customHeight="1">
      <c r="A447" s="16">
        <f t="shared" ref="A447:A452" si="30">A446+1</f>
        <v>202</v>
      </c>
      <c r="B447" s="108" t="s">
        <v>345</v>
      </c>
      <c r="C447" s="95" t="s">
        <v>319</v>
      </c>
      <c r="D447" s="96">
        <v>1</v>
      </c>
      <c r="E447" s="95" t="s">
        <v>308</v>
      </c>
    </row>
    <row r="448" spans="1:5" s="101" customFormat="1" ht="24" customHeight="1">
      <c r="A448" s="16">
        <f t="shared" si="30"/>
        <v>203</v>
      </c>
      <c r="B448" s="108" t="s">
        <v>346</v>
      </c>
      <c r="C448" s="95" t="s">
        <v>319</v>
      </c>
      <c r="D448" s="96">
        <v>1</v>
      </c>
      <c r="E448" s="95" t="s">
        <v>308</v>
      </c>
    </row>
    <row r="449" spans="1:5" s="101" customFormat="1" ht="24" customHeight="1">
      <c r="A449" s="16">
        <f t="shared" si="30"/>
        <v>204</v>
      </c>
      <c r="B449" s="108" t="s">
        <v>347</v>
      </c>
      <c r="C449" s="95" t="s">
        <v>319</v>
      </c>
      <c r="D449" s="96">
        <v>3</v>
      </c>
      <c r="E449" s="95" t="s">
        <v>308</v>
      </c>
    </row>
    <row r="450" spans="1:5" s="107" customFormat="1" ht="24" customHeight="1">
      <c r="A450" s="16"/>
      <c r="B450" s="110" t="s">
        <v>353</v>
      </c>
      <c r="D450" s="97"/>
      <c r="E450" s="97"/>
    </row>
    <row r="451" spans="1:5" s="107" customFormat="1" ht="24" customHeight="1">
      <c r="A451" s="16">
        <f>A449+1</f>
        <v>205</v>
      </c>
      <c r="B451" s="108" t="s">
        <v>348</v>
      </c>
      <c r="C451" s="95" t="s">
        <v>319</v>
      </c>
      <c r="D451" s="96">
        <v>1</v>
      </c>
      <c r="E451" s="95" t="s">
        <v>308</v>
      </c>
    </row>
    <row r="452" spans="1:5" s="107" customFormat="1" ht="24" customHeight="1">
      <c r="A452" s="16">
        <f t="shared" si="30"/>
        <v>206</v>
      </c>
      <c r="B452" s="108" t="s">
        <v>349</v>
      </c>
      <c r="C452" s="95" t="s">
        <v>319</v>
      </c>
      <c r="D452" s="96">
        <v>1</v>
      </c>
      <c r="E452" s="95" t="s">
        <v>308</v>
      </c>
    </row>
    <row r="453" spans="1:5" s="107" customFormat="1" ht="24" customHeight="1">
      <c r="A453" s="247"/>
      <c r="B453" s="110" t="s">
        <v>354</v>
      </c>
      <c r="C453" s="95"/>
      <c r="D453" s="96"/>
      <c r="E453" s="95"/>
    </row>
    <row r="454" spans="1:5" s="107" customFormat="1" ht="24" customHeight="1">
      <c r="A454" s="16">
        <f>A452+1</f>
        <v>207</v>
      </c>
      <c r="B454" s="108" t="s">
        <v>350</v>
      </c>
      <c r="C454" s="95" t="s">
        <v>319</v>
      </c>
      <c r="D454" s="96">
        <v>1</v>
      </c>
      <c r="E454" s="95" t="s">
        <v>308</v>
      </c>
    </row>
    <row r="455" spans="1:5" s="107" customFormat="1" ht="24" customHeight="1">
      <c r="A455" s="16">
        <f>A454+1</f>
        <v>208</v>
      </c>
      <c r="B455" s="108" t="s">
        <v>351</v>
      </c>
      <c r="C455" s="95" t="s">
        <v>319</v>
      </c>
      <c r="D455" s="96">
        <v>1</v>
      </c>
      <c r="E455" s="95" t="s">
        <v>308</v>
      </c>
    </row>
    <row r="456" spans="1:5" s="107" customFormat="1" ht="24" customHeight="1">
      <c r="A456" s="16">
        <f t="shared" ref="A456:A457" si="31">A455+1</f>
        <v>209</v>
      </c>
      <c r="B456" s="108" t="s">
        <v>351</v>
      </c>
      <c r="C456" s="95" t="s">
        <v>319</v>
      </c>
      <c r="D456" s="96">
        <v>1</v>
      </c>
      <c r="E456" s="95" t="s">
        <v>308</v>
      </c>
    </row>
    <row r="457" spans="1:5" s="107" customFormat="1" ht="24" customHeight="1">
      <c r="A457" s="16">
        <f t="shared" si="31"/>
        <v>210</v>
      </c>
      <c r="B457" s="108" t="s">
        <v>352</v>
      </c>
      <c r="C457" s="95" t="s">
        <v>319</v>
      </c>
      <c r="D457" s="96">
        <v>1</v>
      </c>
      <c r="E457" s="95" t="s">
        <v>308</v>
      </c>
    </row>
    <row r="458" spans="1:5" s="92" customFormat="1" ht="24" customHeight="1">
      <c r="A458" s="247"/>
      <c r="B458" s="110" t="s">
        <v>356</v>
      </c>
      <c r="C458" s="107"/>
      <c r="D458" s="97"/>
      <c r="E458" s="116"/>
    </row>
    <row r="459" spans="1:5" s="92" customFormat="1" ht="24" customHeight="1">
      <c r="A459" s="16">
        <f>A457+1</f>
        <v>211</v>
      </c>
      <c r="B459" s="108" t="s">
        <v>398</v>
      </c>
      <c r="C459" s="107"/>
      <c r="D459" s="97"/>
      <c r="E459" s="116"/>
    </row>
    <row r="460" spans="1:5" s="92" customFormat="1" ht="24" customHeight="1">
      <c r="A460" s="16">
        <f>A459+1</f>
        <v>212</v>
      </c>
      <c r="B460" s="117" t="s">
        <v>357</v>
      </c>
      <c r="C460" s="95" t="s">
        <v>319</v>
      </c>
      <c r="D460" s="96">
        <v>1</v>
      </c>
      <c r="E460" s="114" t="s">
        <v>358</v>
      </c>
    </row>
    <row r="461" spans="1:5" s="92" customFormat="1" ht="24" customHeight="1">
      <c r="A461" s="16">
        <f t="shared" ref="A461:A470" si="32">A460+1</f>
        <v>213</v>
      </c>
      <c r="B461" s="117" t="s">
        <v>359</v>
      </c>
      <c r="C461" s="95" t="s">
        <v>319</v>
      </c>
      <c r="D461" s="96">
        <v>8</v>
      </c>
      <c r="E461" s="114" t="s">
        <v>358</v>
      </c>
    </row>
    <row r="462" spans="1:5" s="92" customFormat="1" ht="24" customHeight="1">
      <c r="A462" s="16">
        <f t="shared" si="32"/>
        <v>214</v>
      </c>
      <c r="B462" s="117" t="s">
        <v>360</v>
      </c>
      <c r="C462" s="95" t="s">
        <v>319</v>
      </c>
      <c r="D462" s="96">
        <v>1</v>
      </c>
      <c r="E462" s="114" t="s">
        <v>358</v>
      </c>
    </row>
    <row r="463" spans="1:5" s="92" customFormat="1" ht="24" customHeight="1">
      <c r="A463" s="16">
        <f t="shared" si="32"/>
        <v>215</v>
      </c>
      <c r="B463" s="117" t="s">
        <v>359</v>
      </c>
      <c r="C463" s="95" t="s">
        <v>319</v>
      </c>
      <c r="D463" s="96">
        <v>8</v>
      </c>
      <c r="E463" s="114" t="s">
        <v>358</v>
      </c>
    </row>
    <row r="464" spans="1:5" s="92" customFormat="1" ht="24" customHeight="1">
      <c r="A464" s="16">
        <f t="shared" si="32"/>
        <v>216</v>
      </c>
      <c r="B464" s="117" t="s">
        <v>361</v>
      </c>
      <c r="C464" s="95" t="s">
        <v>319</v>
      </c>
      <c r="D464" s="96">
        <v>5</v>
      </c>
      <c r="E464" s="114" t="s">
        <v>358</v>
      </c>
    </row>
    <row r="465" spans="1:5" s="92" customFormat="1" ht="24" customHeight="1">
      <c r="A465" s="16">
        <f t="shared" si="32"/>
        <v>217</v>
      </c>
      <c r="B465" s="117" t="s">
        <v>362</v>
      </c>
      <c r="C465" s="95" t="s">
        <v>319</v>
      </c>
      <c r="D465" s="96">
        <v>4</v>
      </c>
      <c r="E465" s="114" t="s">
        <v>358</v>
      </c>
    </row>
    <row r="466" spans="1:5" s="92" customFormat="1" ht="24" customHeight="1">
      <c r="A466" s="16">
        <f t="shared" si="32"/>
        <v>218</v>
      </c>
      <c r="B466" s="117" t="s">
        <v>363</v>
      </c>
      <c r="C466" s="95" t="s">
        <v>319</v>
      </c>
      <c r="D466" s="96">
        <v>6</v>
      </c>
      <c r="E466" s="114" t="s">
        <v>358</v>
      </c>
    </row>
    <row r="467" spans="1:5" s="92" customFormat="1" ht="24" customHeight="1">
      <c r="A467" s="16">
        <f t="shared" si="32"/>
        <v>219</v>
      </c>
      <c r="B467" s="94" t="s">
        <v>364</v>
      </c>
      <c r="C467" s="95" t="s">
        <v>319</v>
      </c>
      <c r="D467" s="96">
        <v>2</v>
      </c>
      <c r="E467" s="114" t="s">
        <v>365</v>
      </c>
    </row>
    <row r="468" spans="1:5" s="92" customFormat="1" ht="24" customHeight="1">
      <c r="A468" s="16">
        <f t="shared" si="32"/>
        <v>220</v>
      </c>
      <c r="B468" s="117" t="s">
        <v>361</v>
      </c>
      <c r="C468" s="95" t="s">
        <v>319</v>
      </c>
      <c r="D468" s="96">
        <v>1</v>
      </c>
      <c r="E468" s="114" t="s">
        <v>358</v>
      </c>
    </row>
    <row r="469" spans="1:5" s="92" customFormat="1" ht="24" customHeight="1">
      <c r="A469" s="16">
        <f t="shared" si="32"/>
        <v>221</v>
      </c>
      <c r="B469" s="117" t="s">
        <v>361</v>
      </c>
      <c r="C469" s="95" t="s">
        <v>319</v>
      </c>
      <c r="D469" s="96">
        <v>3</v>
      </c>
      <c r="E469" s="114" t="s">
        <v>358</v>
      </c>
    </row>
    <row r="470" spans="1:5" s="92" customFormat="1" ht="24" customHeight="1">
      <c r="A470" s="16">
        <f t="shared" si="32"/>
        <v>222</v>
      </c>
      <c r="B470" s="94" t="s">
        <v>366</v>
      </c>
      <c r="C470" s="95" t="s">
        <v>319</v>
      </c>
      <c r="D470" s="96">
        <v>2</v>
      </c>
      <c r="E470" s="114" t="s">
        <v>358</v>
      </c>
    </row>
    <row r="471" spans="1:5" s="92" customFormat="1" ht="24" customHeight="1">
      <c r="A471" s="247"/>
      <c r="B471" s="125" t="s">
        <v>397</v>
      </c>
      <c r="C471" s="119"/>
      <c r="D471" s="107"/>
      <c r="E471" s="116"/>
    </row>
    <row r="472" spans="1:5" s="92" customFormat="1" ht="24" customHeight="1">
      <c r="A472" s="247">
        <f>A470+1</f>
        <v>223</v>
      </c>
      <c r="B472" s="118" t="s">
        <v>367</v>
      </c>
      <c r="C472" s="120" t="s">
        <v>368</v>
      </c>
      <c r="D472" s="96">
        <v>8</v>
      </c>
      <c r="E472" s="116"/>
    </row>
    <row r="473" spans="1:5" s="92" customFormat="1" ht="24" customHeight="1">
      <c r="A473" s="247">
        <f>A472+1</f>
        <v>224</v>
      </c>
      <c r="B473" s="118" t="s">
        <v>369</v>
      </c>
      <c r="C473" s="120" t="s">
        <v>368</v>
      </c>
      <c r="D473" s="96">
        <v>16</v>
      </c>
      <c r="E473" s="116"/>
    </row>
    <row r="474" spans="1:5" s="92" customFormat="1" ht="24" customHeight="1">
      <c r="A474" s="247">
        <f t="shared" ref="A474:A477" si="33">A472+1</f>
        <v>224</v>
      </c>
      <c r="B474" s="118" t="s">
        <v>370</v>
      </c>
      <c r="C474" s="120" t="s">
        <v>368</v>
      </c>
      <c r="D474" s="96">
        <v>206</v>
      </c>
      <c r="E474" s="116"/>
    </row>
    <row r="475" spans="1:5" s="92" customFormat="1" ht="24" customHeight="1">
      <c r="A475" s="247">
        <f t="shared" si="33"/>
        <v>225</v>
      </c>
      <c r="B475" s="118" t="s">
        <v>371</v>
      </c>
      <c r="C475" s="120" t="s">
        <v>368</v>
      </c>
      <c r="D475" s="96">
        <v>1</v>
      </c>
      <c r="E475" s="116"/>
    </row>
    <row r="476" spans="1:5" s="92" customFormat="1" ht="24" customHeight="1">
      <c r="A476" s="247"/>
      <c r="B476" s="110" t="s">
        <v>399</v>
      </c>
      <c r="C476" s="107"/>
      <c r="D476" s="114"/>
      <c r="E476" s="122"/>
    </row>
    <row r="477" spans="1:5" s="92" customFormat="1" ht="24" customHeight="1">
      <c r="A477" s="247">
        <f t="shared" si="33"/>
        <v>226</v>
      </c>
      <c r="B477" s="108" t="s">
        <v>372</v>
      </c>
      <c r="C477" s="123" t="s">
        <v>7</v>
      </c>
      <c r="D477" s="123" t="s">
        <v>374</v>
      </c>
      <c r="E477" s="114" t="s">
        <v>373</v>
      </c>
    </row>
    <row r="478" spans="1:5" s="92" customFormat="1" ht="24" customHeight="1">
      <c r="A478" s="247">
        <f>A477+1</f>
        <v>227</v>
      </c>
      <c r="B478" s="108" t="s">
        <v>375</v>
      </c>
      <c r="C478" s="123" t="s">
        <v>7</v>
      </c>
      <c r="D478" s="123" t="s">
        <v>374</v>
      </c>
      <c r="E478" s="114" t="s">
        <v>376</v>
      </c>
    </row>
    <row r="479" spans="1:5" s="92" customFormat="1" ht="24" customHeight="1">
      <c r="A479" s="247">
        <f>A478+1</f>
        <v>228</v>
      </c>
      <c r="B479" s="108" t="s">
        <v>377</v>
      </c>
      <c r="C479" s="123" t="s">
        <v>7</v>
      </c>
      <c r="D479" s="123" t="s">
        <v>374</v>
      </c>
      <c r="E479" s="114" t="s">
        <v>378</v>
      </c>
    </row>
    <row r="480" spans="1:5" s="92" customFormat="1" ht="24" customHeight="1">
      <c r="A480" s="247"/>
      <c r="B480" s="110" t="s">
        <v>400</v>
      </c>
      <c r="C480" s="107"/>
      <c r="D480" s="114"/>
      <c r="E480" s="122"/>
    </row>
    <row r="481" spans="1:5" s="92" customFormat="1" ht="24" customHeight="1">
      <c r="A481" s="247">
        <f>A479+1</f>
        <v>229</v>
      </c>
      <c r="B481" s="108" t="s">
        <v>372</v>
      </c>
      <c r="C481" s="123" t="s">
        <v>7</v>
      </c>
      <c r="D481" s="123" t="s">
        <v>379</v>
      </c>
      <c r="E481" s="114" t="s">
        <v>373</v>
      </c>
    </row>
    <row r="482" spans="1:5" s="92" customFormat="1" ht="24" customHeight="1">
      <c r="A482" s="247">
        <f>A481+1</f>
        <v>230</v>
      </c>
      <c r="B482" s="108" t="s">
        <v>375</v>
      </c>
      <c r="C482" s="123" t="s">
        <v>7</v>
      </c>
      <c r="D482" s="123" t="s">
        <v>379</v>
      </c>
      <c r="E482" s="114" t="s">
        <v>376</v>
      </c>
    </row>
    <row r="483" spans="1:5" s="92" customFormat="1" ht="24" customHeight="1">
      <c r="A483" s="247">
        <f>A482+1</f>
        <v>231</v>
      </c>
      <c r="B483" s="108" t="s">
        <v>377</v>
      </c>
      <c r="C483" s="123" t="s">
        <v>7</v>
      </c>
      <c r="D483" s="123" t="s">
        <v>379</v>
      </c>
      <c r="E483" s="114" t="s">
        <v>378</v>
      </c>
    </row>
    <row r="484" spans="1:5" ht="32.25" customHeight="1">
      <c r="A484" s="241"/>
      <c r="B484" s="19" t="s">
        <v>99</v>
      </c>
      <c r="C484" s="2"/>
      <c r="D484" s="6"/>
      <c r="E484" s="29"/>
    </row>
    <row r="485" spans="1:5" s="92" customFormat="1" ht="24" customHeight="1">
      <c r="A485" s="16">
        <f>A483+1</f>
        <v>232</v>
      </c>
      <c r="B485" s="94" t="s">
        <v>402</v>
      </c>
      <c r="C485" s="95" t="s">
        <v>4</v>
      </c>
      <c r="D485" s="96">
        <v>3</v>
      </c>
      <c r="E485" s="95"/>
    </row>
    <row r="486" spans="1:5" s="92" customFormat="1" ht="24" customHeight="1">
      <c r="A486" s="16">
        <f>A485+1</f>
        <v>233</v>
      </c>
      <c r="B486" s="94" t="s">
        <v>403</v>
      </c>
      <c r="C486" s="95" t="s">
        <v>4</v>
      </c>
      <c r="D486" s="96">
        <v>60</v>
      </c>
      <c r="E486" s="95"/>
    </row>
    <row r="487" spans="1:5" s="92" customFormat="1" ht="24" customHeight="1">
      <c r="A487" s="16">
        <f t="shared" ref="A487:A491" si="34">A486+1</f>
        <v>234</v>
      </c>
      <c r="B487" s="94" t="s">
        <v>404</v>
      </c>
      <c r="C487" s="95" t="s">
        <v>4</v>
      </c>
      <c r="D487" s="96">
        <v>6</v>
      </c>
      <c r="E487" s="95"/>
    </row>
    <row r="488" spans="1:5" s="92" customFormat="1" ht="24" customHeight="1">
      <c r="A488" s="16">
        <f t="shared" si="34"/>
        <v>235</v>
      </c>
      <c r="B488" s="94" t="s">
        <v>405</v>
      </c>
      <c r="C488" s="95" t="s">
        <v>4</v>
      </c>
      <c r="D488" s="96">
        <v>1</v>
      </c>
      <c r="E488" s="95"/>
    </row>
    <row r="489" spans="1:5" s="92" customFormat="1" ht="24" customHeight="1">
      <c r="A489" s="16">
        <f t="shared" si="34"/>
        <v>236</v>
      </c>
      <c r="B489" s="94" t="s">
        <v>408</v>
      </c>
      <c r="C489" s="95" t="s">
        <v>4</v>
      </c>
      <c r="D489" s="96">
        <v>5</v>
      </c>
      <c r="E489" s="95"/>
    </row>
    <row r="490" spans="1:5" s="92" customFormat="1" ht="24" customHeight="1">
      <c r="A490" s="16">
        <f t="shared" si="34"/>
        <v>237</v>
      </c>
      <c r="B490" s="94" t="s">
        <v>406</v>
      </c>
      <c r="C490" s="95" t="s">
        <v>4</v>
      </c>
      <c r="D490" s="96">
        <v>1</v>
      </c>
      <c r="E490" s="95"/>
    </row>
    <row r="491" spans="1:5" s="92" customFormat="1" ht="24" customHeight="1">
      <c r="A491" s="16">
        <f t="shared" si="34"/>
        <v>238</v>
      </c>
      <c r="B491" s="94" t="s">
        <v>407</v>
      </c>
      <c r="C491" s="95" t="s">
        <v>4</v>
      </c>
      <c r="D491" s="98">
        <v>3</v>
      </c>
      <c r="E491" s="95"/>
    </row>
    <row r="492" spans="1:5" ht="30" customHeight="1">
      <c r="A492" s="241"/>
      <c r="B492" s="19" t="s">
        <v>355</v>
      </c>
      <c r="C492" s="2"/>
      <c r="D492" s="6"/>
      <c r="E492" s="29"/>
    </row>
    <row r="493" spans="1:5" s="92" customFormat="1" ht="24" customHeight="1">
      <c r="A493" s="16">
        <f>A491+1</f>
        <v>239</v>
      </c>
      <c r="B493" s="94" t="s">
        <v>402</v>
      </c>
      <c r="C493" s="95" t="s">
        <v>6</v>
      </c>
      <c r="D493" s="96">
        <v>17</v>
      </c>
      <c r="E493" s="95"/>
    </row>
    <row r="494" spans="1:5" s="92" customFormat="1" ht="24" customHeight="1">
      <c r="A494" s="16">
        <f t="shared" ref="A494:A499" si="35">A493+1</f>
        <v>240</v>
      </c>
      <c r="B494" s="94" t="s">
        <v>403</v>
      </c>
      <c r="C494" s="95" t="s">
        <v>6</v>
      </c>
      <c r="D494" s="96">
        <v>599</v>
      </c>
      <c r="E494" s="95"/>
    </row>
    <row r="495" spans="1:5" s="92" customFormat="1" ht="24" customHeight="1">
      <c r="A495" s="16">
        <f t="shared" si="35"/>
        <v>241</v>
      </c>
      <c r="B495" s="94" t="s">
        <v>404</v>
      </c>
      <c r="C495" s="95" t="s">
        <v>6</v>
      </c>
      <c r="D495" s="96">
        <v>55</v>
      </c>
      <c r="E495" s="95"/>
    </row>
    <row r="496" spans="1:5" s="92" customFormat="1" ht="24" customHeight="1">
      <c r="A496" s="16">
        <f t="shared" si="35"/>
        <v>242</v>
      </c>
      <c r="B496" s="94" t="s">
        <v>405</v>
      </c>
      <c r="C496" s="95" t="s">
        <v>6</v>
      </c>
      <c r="D496" s="96">
        <v>2</v>
      </c>
      <c r="E496" s="95"/>
    </row>
    <row r="497" spans="1:5" s="92" customFormat="1" ht="24" customHeight="1">
      <c r="A497" s="16">
        <f t="shared" si="35"/>
        <v>243</v>
      </c>
      <c r="B497" s="94" t="s">
        <v>408</v>
      </c>
      <c r="C497" s="95" t="s">
        <v>6</v>
      </c>
      <c r="D497" s="96">
        <v>46</v>
      </c>
      <c r="E497" s="95"/>
    </row>
    <row r="498" spans="1:5" s="92" customFormat="1" ht="24" customHeight="1">
      <c r="A498" s="16">
        <f t="shared" si="35"/>
        <v>244</v>
      </c>
      <c r="B498" s="94" t="s">
        <v>409</v>
      </c>
      <c r="C498" s="95" t="s">
        <v>6</v>
      </c>
      <c r="D498" s="96">
        <v>1</v>
      </c>
      <c r="E498" s="95"/>
    </row>
    <row r="499" spans="1:5" s="92" customFormat="1" ht="24" customHeight="1">
      <c r="A499" s="16">
        <f t="shared" si="35"/>
        <v>245</v>
      </c>
      <c r="B499" s="94" t="s">
        <v>407</v>
      </c>
      <c r="C499" s="95" t="s">
        <v>6</v>
      </c>
      <c r="D499" s="98">
        <v>27</v>
      </c>
      <c r="E499" s="95"/>
    </row>
    <row r="500" spans="1:5" ht="15" customHeight="1">
      <c r="A500" s="16"/>
      <c r="B500" s="19" t="s">
        <v>435</v>
      </c>
      <c r="C500" s="2"/>
      <c r="D500" s="7"/>
      <c r="E500" s="29"/>
    </row>
    <row r="501" spans="1:5" s="92" customFormat="1" ht="24" customHeight="1">
      <c r="A501" s="16">
        <f>A499+1</f>
        <v>246</v>
      </c>
      <c r="B501" s="94" t="s">
        <v>402</v>
      </c>
      <c r="C501" s="95" t="s">
        <v>6</v>
      </c>
      <c r="D501" s="96">
        <v>17</v>
      </c>
      <c r="E501" s="95"/>
    </row>
    <row r="502" spans="1:5" s="92" customFormat="1" ht="24" customHeight="1">
      <c r="A502" s="16">
        <f>A501+1</f>
        <v>247</v>
      </c>
      <c r="B502" s="94" t="s">
        <v>403</v>
      </c>
      <c r="C502" s="95" t="s">
        <v>6</v>
      </c>
      <c r="D502" s="96">
        <v>599</v>
      </c>
      <c r="E502" s="95"/>
    </row>
    <row r="503" spans="1:5" s="92" customFormat="1" ht="24" customHeight="1">
      <c r="A503" s="16">
        <f t="shared" ref="A503:A507" si="36">A502+1</f>
        <v>248</v>
      </c>
      <c r="B503" s="94" t="s">
        <v>404</v>
      </c>
      <c r="C503" s="95" t="s">
        <v>6</v>
      </c>
      <c r="D503" s="96">
        <v>55</v>
      </c>
      <c r="E503" s="95"/>
    </row>
    <row r="504" spans="1:5" s="92" customFormat="1" ht="24" customHeight="1">
      <c r="A504" s="16">
        <f t="shared" si="36"/>
        <v>249</v>
      </c>
      <c r="B504" s="94" t="s">
        <v>405</v>
      </c>
      <c r="C504" s="95" t="s">
        <v>6</v>
      </c>
      <c r="D504" s="96">
        <v>2</v>
      </c>
      <c r="E504" s="95"/>
    </row>
    <row r="505" spans="1:5" s="92" customFormat="1" ht="24" customHeight="1">
      <c r="A505" s="16">
        <f t="shared" si="36"/>
        <v>250</v>
      </c>
      <c r="B505" s="94" t="s">
        <v>408</v>
      </c>
      <c r="C505" s="95" t="s">
        <v>6</v>
      </c>
      <c r="D505" s="96">
        <v>46</v>
      </c>
      <c r="E505" s="95"/>
    </row>
    <row r="506" spans="1:5" s="92" customFormat="1" ht="24" customHeight="1">
      <c r="A506" s="16">
        <f t="shared" si="36"/>
        <v>251</v>
      </c>
      <c r="B506" s="94" t="s">
        <v>409</v>
      </c>
      <c r="C506" s="95" t="s">
        <v>6</v>
      </c>
      <c r="D506" s="96">
        <v>1</v>
      </c>
      <c r="E506" s="95"/>
    </row>
    <row r="507" spans="1:5" s="92" customFormat="1" ht="24" customHeight="1">
      <c r="A507" s="16">
        <f t="shared" si="36"/>
        <v>252</v>
      </c>
      <c r="B507" s="94" t="s">
        <v>407</v>
      </c>
      <c r="C507" s="95" t="s">
        <v>6</v>
      </c>
      <c r="D507" s="98">
        <v>27</v>
      </c>
      <c r="E507" s="95"/>
    </row>
    <row r="508" spans="1:5" s="46" customFormat="1">
      <c r="A508" s="243"/>
      <c r="B508" s="33" t="s">
        <v>101</v>
      </c>
      <c r="C508" s="29"/>
      <c r="D508" s="63"/>
      <c r="E508" s="74"/>
    </row>
    <row r="509" spans="1:5" s="46" customFormat="1" ht="25.5">
      <c r="A509" s="243"/>
      <c r="B509" s="78" t="s">
        <v>273</v>
      </c>
      <c r="C509" s="73"/>
      <c r="D509" s="73"/>
      <c r="E509" s="73"/>
    </row>
    <row r="510" spans="1:5" s="46" customFormat="1">
      <c r="A510" s="243">
        <f>A507+1</f>
        <v>253</v>
      </c>
      <c r="B510" s="75" t="s">
        <v>243</v>
      </c>
      <c r="C510" s="73" t="s">
        <v>6</v>
      </c>
      <c r="D510" s="73">
        <v>60</v>
      </c>
      <c r="E510" s="73"/>
    </row>
    <row r="511" spans="1:5" s="46" customFormat="1">
      <c r="A511" s="243">
        <f t="shared" ref="A511:A521" si="37">A510+1</f>
        <v>254</v>
      </c>
      <c r="B511" s="75" t="s">
        <v>244</v>
      </c>
      <c r="C511" s="73" t="s">
        <v>6</v>
      </c>
      <c r="D511" s="73">
        <f>17+17+20+20</f>
        <v>74</v>
      </c>
      <c r="E511" s="73"/>
    </row>
    <row r="512" spans="1:5" s="46" customFormat="1">
      <c r="A512" s="243">
        <f t="shared" si="37"/>
        <v>255</v>
      </c>
      <c r="B512" s="75" t="s">
        <v>245</v>
      </c>
      <c r="C512" s="73" t="s">
        <v>6</v>
      </c>
      <c r="D512" s="73">
        <f>120+50</f>
        <v>170</v>
      </c>
      <c r="E512" s="73"/>
    </row>
    <row r="513" spans="1:5" s="46" customFormat="1">
      <c r="A513" s="243">
        <f t="shared" si="37"/>
        <v>256</v>
      </c>
      <c r="B513" s="75" t="s">
        <v>246</v>
      </c>
      <c r="C513" s="73" t="s">
        <v>6</v>
      </c>
      <c r="D513" s="73">
        <f>5+5+5+5+5+5+5+5</f>
        <v>40</v>
      </c>
      <c r="E513" s="87"/>
    </row>
    <row r="514" spans="1:5" s="46" customFormat="1">
      <c r="A514" s="243">
        <f t="shared" si="37"/>
        <v>257</v>
      </c>
      <c r="B514" s="75" t="s">
        <v>247</v>
      </c>
      <c r="C514" s="73" t="s">
        <v>6</v>
      </c>
      <c r="D514" s="73">
        <f>140+160+160+170</f>
        <v>630</v>
      </c>
      <c r="E514" s="87"/>
    </row>
    <row r="515" spans="1:5" s="46" customFormat="1">
      <c r="A515" s="243">
        <f t="shared" si="37"/>
        <v>258</v>
      </c>
      <c r="B515" s="75" t="s">
        <v>248</v>
      </c>
      <c r="C515" s="73" t="s">
        <v>6</v>
      </c>
      <c r="D515" s="73">
        <v>150</v>
      </c>
      <c r="E515" s="87"/>
    </row>
    <row r="516" spans="1:5" s="46" customFormat="1" ht="15" customHeight="1">
      <c r="A516" s="243">
        <f t="shared" si="37"/>
        <v>259</v>
      </c>
      <c r="B516" s="75" t="s">
        <v>249</v>
      </c>
      <c r="C516" s="73" t="s">
        <v>6</v>
      </c>
      <c r="D516" s="73">
        <v>40</v>
      </c>
      <c r="E516" s="77"/>
    </row>
    <row r="517" spans="1:5" s="46" customFormat="1">
      <c r="A517" s="243">
        <f t="shared" si="37"/>
        <v>260</v>
      </c>
      <c r="B517" s="75" t="s">
        <v>250</v>
      </c>
      <c r="C517" s="73" t="s">
        <v>6</v>
      </c>
      <c r="D517" s="73">
        <f>115+155</f>
        <v>270</v>
      </c>
      <c r="E517" s="87"/>
    </row>
    <row r="518" spans="1:5" s="46" customFormat="1">
      <c r="A518" s="243">
        <f t="shared" si="37"/>
        <v>261</v>
      </c>
      <c r="B518" s="75" t="s">
        <v>251</v>
      </c>
      <c r="C518" s="73" t="s">
        <v>6</v>
      </c>
      <c r="D518" s="73">
        <v>65</v>
      </c>
      <c r="E518" s="87"/>
    </row>
    <row r="519" spans="1:5" s="46" customFormat="1">
      <c r="A519" s="243">
        <f t="shared" si="37"/>
        <v>262</v>
      </c>
      <c r="B519" s="75" t="s">
        <v>252</v>
      </c>
      <c r="C519" s="87" t="s">
        <v>6</v>
      </c>
      <c r="D519" s="87">
        <v>20</v>
      </c>
      <c r="E519" s="73"/>
    </row>
    <row r="520" spans="1:5" s="46" customFormat="1">
      <c r="A520" s="243">
        <f t="shared" si="37"/>
        <v>263</v>
      </c>
      <c r="B520" s="75" t="s">
        <v>276</v>
      </c>
      <c r="C520" s="87" t="s">
        <v>6</v>
      </c>
      <c r="D520" s="87">
        <f>34+23+25+25</f>
        <v>107</v>
      </c>
      <c r="E520" s="87"/>
    </row>
    <row r="521" spans="1:5" s="46" customFormat="1">
      <c r="A521" s="243">
        <f t="shared" si="37"/>
        <v>264</v>
      </c>
      <c r="B521" s="75" t="s">
        <v>277</v>
      </c>
      <c r="C521" s="87" t="s">
        <v>6</v>
      </c>
      <c r="D521" s="87">
        <f>180+190+200+210</f>
        <v>780</v>
      </c>
      <c r="E521" s="87"/>
    </row>
    <row r="522" spans="1:5" s="46" customFormat="1">
      <c r="A522" s="243"/>
      <c r="B522" s="78" t="s">
        <v>103</v>
      </c>
      <c r="C522" s="73"/>
      <c r="D522" s="76"/>
      <c r="E522" s="87"/>
    </row>
    <row r="523" spans="1:5" s="46" customFormat="1" ht="20.25" customHeight="1">
      <c r="A523" s="243">
        <f>A521+1</f>
        <v>265</v>
      </c>
      <c r="B523" s="75" t="s">
        <v>253</v>
      </c>
      <c r="C523" s="87" t="s">
        <v>5</v>
      </c>
      <c r="D523" s="87">
        <v>60</v>
      </c>
      <c r="E523" s="87"/>
    </row>
    <row r="524" spans="1:5" s="46" customFormat="1">
      <c r="A524" s="243">
        <f t="shared" ref="A524" si="38">A523+1</f>
        <v>266</v>
      </c>
      <c r="B524" s="75" t="s">
        <v>274</v>
      </c>
      <c r="C524" s="87" t="s">
        <v>5</v>
      </c>
      <c r="D524" s="87">
        <v>36</v>
      </c>
      <c r="E524" s="87"/>
    </row>
    <row r="525" spans="1:5" s="46" customFormat="1">
      <c r="A525" s="243"/>
      <c r="B525" s="78" t="s">
        <v>42</v>
      </c>
      <c r="C525" s="73"/>
      <c r="D525" s="76"/>
      <c r="E525" s="87"/>
    </row>
    <row r="526" spans="1:5" s="46" customFormat="1" ht="15" customHeight="1">
      <c r="A526" s="243">
        <f>A524+1</f>
        <v>267</v>
      </c>
      <c r="B526" s="75" t="s">
        <v>254</v>
      </c>
      <c r="C526" s="87" t="s">
        <v>5</v>
      </c>
      <c r="D526" s="87">
        <f>10+10+10+50+30+30+30+30</f>
        <v>200</v>
      </c>
      <c r="E526" s="77"/>
    </row>
    <row r="527" spans="1:5" s="46" customFormat="1" ht="15" customHeight="1">
      <c r="A527" s="243">
        <f>A526+1</f>
        <v>268</v>
      </c>
      <c r="B527" s="75" t="s">
        <v>255</v>
      </c>
      <c r="C527" s="87" t="s">
        <v>5</v>
      </c>
      <c r="D527" s="87">
        <f>300+20+100</f>
        <v>420</v>
      </c>
      <c r="E527" s="77"/>
    </row>
    <row r="528" spans="1:5" s="46" customFormat="1">
      <c r="A528" s="243">
        <f t="shared" ref="A528:A531" si="39">A526+1</f>
        <v>268</v>
      </c>
      <c r="B528" s="75" t="s">
        <v>256</v>
      </c>
      <c r="C528" s="87" t="s">
        <v>5</v>
      </c>
      <c r="D528" s="87">
        <f>1000+100+100+60+60+60+60</f>
        <v>1440</v>
      </c>
      <c r="E528" s="87"/>
    </row>
    <row r="529" spans="1:5" s="46" customFormat="1" ht="15" customHeight="1">
      <c r="A529" s="243">
        <f t="shared" si="39"/>
        <v>269</v>
      </c>
      <c r="B529" s="75" t="s">
        <v>257</v>
      </c>
      <c r="C529" s="87" t="s">
        <v>5</v>
      </c>
      <c r="D529" s="87">
        <f>150+20+15+15+15+15+15</f>
        <v>245</v>
      </c>
      <c r="E529" s="77"/>
    </row>
    <row r="530" spans="1:5" s="46" customFormat="1">
      <c r="A530" s="243">
        <f t="shared" si="39"/>
        <v>269</v>
      </c>
      <c r="B530" s="75" t="s">
        <v>258</v>
      </c>
      <c r="C530" s="87" t="s">
        <v>6</v>
      </c>
      <c r="D530" s="87">
        <v>20</v>
      </c>
      <c r="E530" s="87"/>
    </row>
    <row r="531" spans="1:5" s="46" customFormat="1" ht="15" customHeight="1">
      <c r="A531" s="243">
        <f t="shared" si="39"/>
        <v>270</v>
      </c>
      <c r="B531" s="75" t="s">
        <v>259</v>
      </c>
      <c r="C531" s="87" t="s">
        <v>6</v>
      </c>
      <c r="D531" s="87">
        <f>20+5</f>
        <v>25</v>
      </c>
      <c r="E531" s="77"/>
    </row>
    <row r="532" spans="1:5" s="46" customFormat="1" ht="15" customHeight="1">
      <c r="A532" s="243"/>
      <c r="B532" s="79" t="s">
        <v>104</v>
      </c>
      <c r="C532" s="73"/>
      <c r="D532" s="73"/>
      <c r="E532" s="77"/>
    </row>
    <row r="533" spans="1:5" ht="15" customHeight="1">
      <c r="A533" s="243">
        <f>A531+1</f>
        <v>271</v>
      </c>
      <c r="B533" s="39" t="s">
        <v>267</v>
      </c>
      <c r="C533" s="73" t="s">
        <v>105</v>
      </c>
      <c r="D533" s="76" t="s">
        <v>280</v>
      </c>
      <c r="E533" s="29"/>
    </row>
    <row r="534" spans="1:5">
      <c r="A534" s="243">
        <f>A533+1</f>
        <v>272</v>
      </c>
      <c r="B534" s="75" t="s">
        <v>261</v>
      </c>
      <c r="C534" s="87" t="s">
        <v>6</v>
      </c>
      <c r="D534" s="87">
        <f>150+20+10+5+5+5+5+5</f>
        <v>205</v>
      </c>
      <c r="E534" s="2"/>
    </row>
    <row r="535" spans="1:5">
      <c r="A535" s="243">
        <f t="shared" ref="A535:A538" si="40">A534+1</f>
        <v>273</v>
      </c>
      <c r="B535" s="39" t="s">
        <v>268</v>
      </c>
      <c r="C535" s="73" t="s">
        <v>15</v>
      </c>
      <c r="D535" s="76" t="s">
        <v>279</v>
      </c>
      <c r="E535" s="43"/>
    </row>
    <row r="536" spans="1:5">
      <c r="A536" s="243">
        <f t="shared" si="40"/>
        <v>274</v>
      </c>
      <c r="B536" s="75" t="s">
        <v>260</v>
      </c>
      <c r="C536" s="87" t="s">
        <v>5</v>
      </c>
      <c r="D536" s="87">
        <f>30+2+2+2+2+2+2</f>
        <v>42</v>
      </c>
      <c r="E536" s="43"/>
    </row>
    <row r="537" spans="1:5" ht="15" customHeight="1">
      <c r="A537" s="243">
        <f t="shared" si="40"/>
        <v>275</v>
      </c>
      <c r="B537" s="39" t="s">
        <v>106</v>
      </c>
      <c r="C537" s="73" t="s">
        <v>3</v>
      </c>
      <c r="D537" s="73">
        <v>29.74</v>
      </c>
      <c r="E537" s="29"/>
    </row>
    <row r="538" spans="1:5" ht="15" customHeight="1">
      <c r="A538" s="243">
        <f t="shared" si="40"/>
        <v>276</v>
      </c>
      <c r="B538" s="39" t="s">
        <v>107</v>
      </c>
      <c r="C538" s="73" t="s">
        <v>3</v>
      </c>
      <c r="D538" s="73">
        <v>29.74</v>
      </c>
      <c r="E538" s="29"/>
    </row>
    <row r="539" spans="1:5" s="46" customFormat="1">
      <c r="A539" s="250"/>
      <c r="B539" s="225" t="s">
        <v>446</v>
      </c>
      <c r="C539" s="152"/>
      <c r="D539" s="152"/>
      <c r="E539" s="152"/>
    </row>
    <row r="540" spans="1:5" s="46" customFormat="1">
      <c r="A540" s="250"/>
      <c r="B540" s="152" t="s">
        <v>447</v>
      </c>
      <c r="C540" s="152"/>
      <c r="D540" s="152"/>
      <c r="E540" s="152"/>
    </row>
    <row r="541" spans="1:5" s="154" customFormat="1" ht="25.5">
      <c r="A541" s="16">
        <f>A538+1</f>
        <v>277</v>
      </c>
      <c r="B541" s="144" t="s">
        <v>448</v>
      </c>
      <c r="C541" s="227" t="s">
        <v>5</v>
      </c>
      <c r="D541" s="227">
        <v>16</v>
      </c>
      <c r="E541" s="226"/>
    </row>
    <row r="542" spans="1:5" s="154" customFormat="1" ht="25.5">
      <c r="A542" s="16">
        <f>A541+1</f>
        <v>278</v>
      </c>
      <c r="B542" s="144" t="s">
        <v>449</v>
      </c>
      <c r="C542" s="227" t="s">
        <v>5</v>
      </c>
      <c r="D542" s="227">
        <v>2</v>
      </c>
      <c r="E542" s="226"/>
    </row>
    <row r="543" spans="1:5" s="154" customFormat="1">
      <c r="A543" s="16">
        <f>A542+1</f>
        <v>279</v>
      </c>
      <c r="B543" s="148" t="s">
        <v>470</v>
      </c>
      <c r="C543" s="227" t="s">
        <v>5</v>
      </c>
      <c r="D543" s="227">
        <v>1</v>
      </c>
      <c r="E543" s="226"/>
    </row>
    <row r="544" spans="1:5" s="154" customFormat="1">
      <c r="A544" s="16">
        <f t="shared" ref="A544" si="41">A543+1</f>
        <v>280</v>
      </c>
      <c r="B544" s="144" t="s">
        <v>450</v>
      </c>
      <c r="C544" s="227" t="s">
        <v>368</v>
      </c>
      <c r="D544" s="227">
        <v>1</v>
      </c>
      <c r="E544" s="227"/>
    </row>
    <row r="545" spans="1:11" s="154" customFormat="1" ht="27.75" customHeight="1">
      <c r="A545" s="16">
        <f>A544+1</f>
        <v>281</v>
      </c>
      <c r="B545" s="144" t="s">
        <v>451</v>
      </c>
      <c r="C545" s="227" t="s">
        <v>5</v>
      </c>
      <c r="D545" s="227">
        <v>2</v>
      </c>
      <c r="E545" s="227"/>
    </row>
    <row r="546" spans="1:11" s="154" customFormat="1" ht="30.75" customHeight="1">
      <c r="A546" s="16">
        <f t="shared" ref="A546" si="42">A545+1</f>
        <v>282</v>
      </c>
      <c r="B546" s="144" t="s">
        <v>452</v>
      </c>
      <c r="C546" s="227" t="s">
        <v>5</v>
      </c>
      <c r="D546" s="227">
        <v>2</v>
      </c>
      <c r="E546" s="227"/>
    </row>
    <row r="547" spans="1:11" s="154" customFormat="1" ht="15" customHeight="1">
      <c r="A547" s="16">
        <f>A546+1</f>
        <v>283</v>
      </c>
      <c r="B547" s="75" t="s">
        <v>453</v>
      </c>
      <c r="C547" s="227" t="s">
        <v>368</v>
      </c>
      <c r="D547" s="227">
        <v>16</v>
      </c>
      <c r="E547" s="227"/>
    </row>
    <row r="548" spans="1:11" ht="15" customHeight="1">
      <c r="A548" s="250"/>
      <c r="B548" s="152" t="s">
        <v>42</v>
      </c>
      <c r="C548" s="152"/>
      <c r="D548" s="152"/>
      <c r="E548" s="152"/>
    </row>
    <row r="549" spans="1:11" s="154" customFormat="1">
      <c r="A549" s="16">
        <f>A547+1</f>
        <v>284</v>
      </c>
      <c r="B549" s="144" t="s">
        <v>454</v>
      </c>
      <c r="C549" s="227" t="s">
        <v>5</v>
      </c>
      <c r="D549" s="227">
        <v>80</v>
      </c>
      <c r="E549" s="227"/>
    </row>
    <row r="550" spans="1:11" s="154" customFormat="1">
      <c r="A550" s="16">
        <f t="shared" ref="A550:A556" si="43">A549+1</f>
        <v>285</v>
      </c>
      <c r="B550" s="144" t="s">
        <v>455</v>
      </c>
      <c r="C550" s="227" t="s">
        <v>5</v>
      </c>
      <c r="D550" s="227">
        <v>8</v>
      </c>
      <c r="E550" s="227"/>
    </row>
    <row r="551" spans="1:11" s="154" customFormat="1">
      <c r="A551" s="16">
        <f t="shared" si="43"/>
        <v>286</v>
      </c>
      <c r="B551" s="144" t="s">
        <v>456</v>
      </c>
      <c r="C551" s="227" t="s">
        <v>5</v>
      </c>
      <c r="D551" s="227">
        <v>2</v>
      </c>
      <c r="E551" s="227"/>
    </row>
    <row r="552" spans="1:11" s="154" customFormat="1">
      <c r="A552" s="16">
        <f t="shared" si="43"/>
        <v>287</v>
      </c>
      <c r="B552" s="144" t="s">
        <v>457</v>
      </c>
      <c r="C552" s="227" t="s">
        <v>5</v>
      </c>
      <c r="D552" s="227">
        <v>2</v>
      </c>
      <c r="E552" s="227"/>
    </row>
    <row r="553" spans="1:11" s="154" customFormat="1">
      <c r="A553" s="16">
        <f t="shared" si="43"/>
        <v>288</v>
      </c>
      <c r="B553" s="144" t="s">
        <v>458</v>
      </c>
      <c r="C553" s="227" t="s">
        <v>5</v>
      </c>
      <c r="D553" s="227">
        <v>2</v>
      </c>
      <c r="E553" s="227"/>
    </row>
    <row r="554" spans="1:11" s="229" customFormat="1" ht="14.25">
      <c r="A554" s="16">
        <f t="shared" si="43"/>
        <v>289</v>
      </c>
      <c r="B554" s="144" t="s">
        <v>459</v>
      </c>
      <c r="C554" s="227" t="s">
        <v>5</v>
      </c>
      <c r="D554" s="227">
        <v>180</v>
      </c>
      <c r="E554" s="226"/>
    </row>
    <row r="555" spans="1:11" s="154" customFormat="1">
      <c r="A555" s="16">
        <f t="shared" si="43"/>
        <v>290</v>
      </c>
      <c r="B555" s="144" t="s">
        <v>460</v>
      </c>
      <c r="C555" s="227" t="s">
        <v>6</v>
      </c>
      <c r="D555" s="227">
        <v>20</v>
      </c>
      <c r="E555" s="226"/>
    </row>
    <row r="556" spans="1:11" s="154" customFormat="1">
      <c r="A556" s="16">
        <f t="shared" si="43"/>
        <v>291</v>
      </c>
      <c r="B556" s="144" t="s">
        <v>461</v>
      </c>
      <c r="C556" s="227" t="s">
        <v>6</v>
      </c>
      <c r="D556" s="227">
        <v>5</v>
      </c>
      <c r="E556" s="226"/>
    </row>
    <row r="557" spans="1:11" ht="26.25" customHeight="1">
      <c r="A557" s="250"/>
      <c r="B557" s="152" t="s">
        <v>462</v>
      </c>
      <c r="C557" s="152"/>
      <c r="D557" s="152"/>
      <c r="E557" s="152"/>
    </row>
    <row r="558" spans="1:11" s="154" customFormat="1">
      <c r="A558" s="16">
        <f>A556+1</f>
        <v>292</v>
      </c>
      <c r="B558" s="148" t="s">
        <v>463</v>
      </c>
      <c r="C558" s="227" t="s">
        <v>6</v>
      </c>
      <c r="D558" s="227">
        <v>1750</v>
      </c>
      <c r="E558" s="226"/>
    </row>
    <row r="559" spans="1:11" s="154" customFormat="1" ht="14.25" customHeight="1">
      <c r="A559" s="16">
        <f t="shared" ref="A559:A562" si="44">A558+1</f>
        <v>293</v>
      </c>
      <c r="B559" s="148" t="s">
        <v>464</v>
      </c>
      <c r="C559" s="227" t="s">
        <v>6</v>
      </c>
      <c r="D559" s="227">
        <v>250</v>
      </c>
      <c r="E559" s="226"/>
    </row>
    <row r="560" spans="1:11" s="229" customFormat="1">
      <c r="A560" s="16">
        <f t="shared" si="44"/>
        <v>294</v>
      </c>
      <c r="B560" s="148" t="s">
        <v>465</v>
      </c>
      <c r="C560" s="227" t="s">
        <v>6</v>
      </c>
      <c r="D560" s="227">
        <v>250</v>
      </c>
      <c r="E560" s="226"/>
      <c r="F560" s="158"/>
      <c r="G560" s="158"/>
      <c r="H560" s="230"/>
      <c r="I560" s="230"/>
      <c r="J560" s="230"/>
      <c r="K560" s="230"/>
    </row>
    <row r="561" spans="1:11" s="229" customFormat="1">
      <c r="A561" s="16">
        <f t="shared" si="44"/>
        <v>295</v>
      </c>
      <c r="B561" s="148" t="s">
        <v>466</v>
      </c>
      <c r="C561" s="227" t="s">
        <v>6</v>
      </c>
      <c r="D561" s="227">
        <v>250</v>
      </c>
      <c r="E561" s="226"/>
      <c r="F561" s="158"/>
      <c r="G561" s="158"/>
      <c r="H561" s="230"/>
      <c r="I561" s="230"/>
      <c r="J561" s="230"/>
      <c r="K561" s="230"/>
    </row>
    <row r="562" spans="1:11" s="154" customFormat="1">
      <c r="A562" s="16">
        <f t="shared" si="44"/>
        <v>296</v>
      </c>
      <c r="B562" s="148" t="s">
        <v>467</v>
      </c>
      <c r="C562" s="227" t="s">
        <v>6</v>
      </c>
      <c r="D562" s="227">
        <v>50</v>
      </c>
      <c r="E562" s="226"/>
    </row>
    <row r="563" spans="1:11" s="154" customFormat="1">
      <c r="A563" s="16">
        <f>A562+1</f>
        <v>297</v>
      </c>
      <c r="B563" s="148" t="s">
        <v>471</v>
      </c>
      <c r="C563" s="227" t="s">
        <v>5</v>
      </c>
      <c r="D563" s="227">
        <v>20</v>
      </c>
      <c r="E563" s="226"/>
    </row>
    <row r="564" spans="1:11" s="154" customFormat="1" ht="25.5">
      <c r="A564" s="16">
        <f>A563+1</f>
        <v>298</v>
      </c>
      <c r="B564" s="148" t="s">
        <v>468</v>
      </c>
      <c r="C564" s="227" t="s">
        <v>6</v>
      </c>
      <c r="D564" s="227">
        <v>5</v>
      </c>
      <c r="E564" s="226"/>
    </row>
    <row r="565" spans="1:11" s="154" customFormat="1" ht="25.5">
      <c r="A565" s="16">
        <f>A564+1</f>
        <v>299</v>
      </c>
      <c r="B565" s="148" t="s">
        <v>469</v>
      </c>
      <c r="C565" s="227" t="s">
        <v>6</v>
      </c>
      <c r="D565" s="227">
        <v>10</v>
      </c>
      <c r="E565" s="226"/>
    </row>
    <row r="566" spans="1:11" s="141" customFormat="1" ht="14.25" customHeight="1">
      <c r="A566" s="16"/>
      <c r="B566" s="69" t="s">
        <v>111</v>
      </c>
      <c r="C566" s="25"/>
      <c r="D566" s="25"/>
      <c r="E566" s="71"/>
    </row>
    <row r="567" spans="1:11" s="141" customFormat="1" ht="14.25" customHeight="1">
      <c r="A567" s="16"/>
      <c r="B567" s="36" t="s">
        <v>278</v>
      </c>
      <c r="C567" s="37"/>
      <c r="D567" s="37"/>
      <c r="E567" s="71"/>
    </row>
    <row r="568" spans="1:11" s="141" customFormat="1" ht="14.25" customHeight="1">
      <c r="A568" s="16">
        <f>A565+1</f>
        <v>300</v>
      </c>
      <c r="B568" s="28" t="s">
        <v>44</v>
      </c>
      <c r="C568" s="2" t="s">
        <v>5</v>
      </c>
      <c r="D568" s="2">
        <v>1</v>
      </c>
      <c r="E568" s="29"/>
    </row>
    <row r="569" spans="1:11" s="141" customFormat="1" ht="14.25" customHeight="1">
      <c r="A569" s="16">
        <f t="shared" ref="A569:A579" si="45">A568+1</f>
        <v>301</v>
      </c>
      <c r="B569" s="28" t="s">
        <v>46</v>
      </c>
      <c r="C569" s="2" t="s">
        <v>45</v>
      </c>
      <c r="D569" s="2">
        <v>9</v>
      </c>
      <c r="E569" s="29"/>
    </row>
    <row r="570" spans="1:11" s="141" customFormat="1" ht="14.25" customHeight="1">
      <c r="A570" s="16">
        <f t="shared" si="45"/>
        <v>302</v>
      </c>
      <c r="B570" s="28" t="s">
        <v>47</v>
      </c>
      <c r="C570" s="2" t="s">
        <v>48</v>
      </c>
      <c r="D570" s="2">
        <v>6</v>
      </c>
      <c r="E570" s="29"/>
    </row>
    <row r="571" spans="1:11" s="141" customFormat="1" ht="25.5">
      <c r="A571" s="16">
        <f t="shared" si="45"/>
        <v>303</v>
      </c>
      <c r="B571" s="70" t="s">
        <v>49</v>
      </c>
      <c r="C571" s="72" t="s">
        <v>5</v>
      </c>
      <c r="D571" s="72">
        <v>5</v>
      </c>
      <c r="E571" s="29"/>
    </row>
    <row r="572" spans="1:11" ht="25.5">
      <c r="A572" s="16">
        <f t="shared" si="45"/>
        <v>304</v>
      </c>
      <c r="B572" s="70" t="s">
        <v>50</v>
      </c>
      <c r="C572" s="72" t="s">
        <v>5</v>
      </c>
      <c r="D572" s="72">
        <v>10</v>
      </c>
      <c r="E572" s="29"/>
    </row>
    <row r="573" spans="1:11" ht="25.5">
      <c r="A573" s="16">
        <f t="shared" si="45"/>
        <v>305</v>
      </c>
      <c r="B573" s="70" t="s">
        <v>51</v>
      </c>
      <c r="C573" s="72" t="s">
        <v>5</v>
      </c>
      <c r="D573" s="72">
        <v>3</v>
      </c>
      <c r="E573" s="29"/>
    </row>
    <row r="574" spans="1:11" ht="15" customHeight="1">
      <c r="A574" s="241"/>
      <c r="B574" s="28" t="s">
        <v>52</v>
      </c>
      <c r="C574" s="2" t="s">
        <v>48</v>
      </c>
      <c r="D574" s="2">
        <v>1</v>
      </c>
      <c r="E574" s="29"/>
    </row>
    <row r="575" spans="1:11">
      <c r="A575" s="16">
        <f>A573+1</f>
        <v>306</v>
      </c>
      <c r="B575" s="28" t="s">
        <v>53</v>
      </c>
      <c r="C575" s="2" t="s">
        <v>54</v>
      </c>
      <c r="D575" s="2">
        <v>0.3</v>
      </c>
      <c r="E575" s="29"/>
    </row>
    <row r="576" spans="1:11" ht="25.5">
      <c r="A576" s="16">
        <f t="shared" si="45"/>
        <v>307</v>
      </c>
      <c r="B576" s="28" t="s">
        <v>55</v>
      </c>
      <c r="C576" s="2" t="s">
        <v>48</v>
      </c>
      <c r="D576" s="2">
        <v>21</v>
      </c>
      <c r="E576" s="29"/>
    </row>
    <row r="577" spans="1:11">
      <c r="A577" s="16">
        <f t="shared" si="45"/>
        <v>308</v>
      </c>
      <c r="B577" s="80" t="s">
        <v>58</v>
      </c>
      <c r="C577" s="10" t="s">
        <v>45</v>
      </c>
      <c r="D577" s="10">
        <v>6</v>
      </c>
      <c r="E577" s="29"/>
    </row>
    <row r="578" spans="1:11">
      <c r="A578" s="16">
        <f t="shared" si="45"/>
        <v>309</v>
      </c>
      <c r="B578" s="28" t="s">
        <v>59</v>
      </c>
      <c r="C578" s="2" t="s">
        <v>45</v>
      </c>
      <c r="D578" s="2">
        <v>3</v>
      </c>
      <c r="E578" s="29"/>
    </row>
    <row r="579" spans="1:11">
      <c r="A579" s="16">
        <f t="shared" si="45"/>
        <v>310</v>
      </c>
      <c r="B579" s="28" t="s">
        <v>60</v>
      </c>
      <c r="C579" s="2" t="s">
        <v>45</v>
      </c>
      <c r="D579" s="2">
        <v>3</v>
      </c>
      <c r="E579" s="29"/>
    </row>
    <row r="580" spans="1:11">
      <c r="A580" s="251"/>
      <c r="B580" s="37" t="s">
        <v>64</v>
      </c>
      <c r="C580" s="38"/>
      <c r="D580" s="38"/>
      <c r="E580" s="20"/>
    </row>
    <row r="581" spans="1:11">
      <c r="A581" s="16">
        <f>A579+1</f>
        <v>311</v>
      </c>
      <c r="B581" s="28" t="s">
        <v>61</v>
      </c>
      <c r="C581" s="2" t="s">
        <v>48</v>
      </c>
      <c r="D581" s="2">
        <v>6</v>
      </c>
      <c r="E581" s="91"/>
    </row>
    <row r="582" spans="1:11">
      <c r="A582" s="16">
        <f>A581+1</f>
        <v>312</v>
      </c>
      <c r="B582" s="28" t="s">
        <v>62</v>
      </c>
      <c r="C582" s="2" t="s">
        <v>5</v>
      </c>
      <c r="D582" s="2">
        <v>6</v>
      </c>
      <c r="E582" s="84"/>
    </row>
    <row r="583" spans="1:11" ht="25.5">
      <c r="A583" s="16">
        <f t="shared" ref="A583:A585" si="46">A582+1</f>
        <v>313</v>
      </c>
      <c r="B583" s="28" t="s">
        <v>65</v>
      </c>
      <c r="C583" s="2" t="s">
        <v>5</v>
      </c>
      <c r="D583" s="2">
        <v>6</v>
      </c>
      <c r="E583" s="84"/>
    </row>
    <row r="584" spans="1:11" ht="25.5">
      <c r="A584" s="16">
        <f t="shared" si="46"/>
        <v>314</v>
      </c>
      <c r="B584" s="28" t="s">
        <v>63</v>
      </c>
      <c r="C584" s="2" t="s">
        <v>5</v>
      </c>
      <c r="D584" s="2">
        <v>6</v>
      </c>
      <c r="E584" s="84"/>
    </row>
    <row r="585" spans="1:11" ht="38.25">
      <c r="A585" s="16">
        <f t="shared" si="46"/>
        <v>315</v>
      </c>
      <c r="B585" s="28" t="s">
        <v>56</v>
      </c>
      <c r="C585" s="2" t="s">
        <v>57</v>
      </c>
      <c r="D585" s="2">
        <v>6</v>
      </c>
      <c r="E585" s="84"/>
    </row>
    <row r="586" spans="1:11">
      <c r="A586" s="16"/>
      <c r="B586" s="90" t="s">
        <v>433</v>
      </c>
      <c r="C586" s="90"/>
      <c r="D586" s="83"/>
      <c r="E586" s="84"/>
    </row>
    <row r="587" spans="1:11" s="265" customFormat="1" ht="36.75" customHeight="1">
      <c r="A587" s="263">
        <v>1</v>
      </c>
      <c r="B587" s="279" t="s">
        <v>174</v>
      </c>
      <c r="C587" s="279"/>
      <c r="D587" s="279"/>
      <c r="E587" s="279"/>
      <c r="F587" s="158"/>
      <c r="G587" s="264"/>
      <c r="H587" s="59"/>
      <c r="I587" s="59"/>
      <c r="J587" s="59"/>
      <c r="K587" s="59"/>
    </row>
    <row r="588" spans="1:11" s="265" customFormat="1" ht="23.25" customHeight="1">
      <c r="A588" s="266">
        <f>A587+1</f>
        <v>2</v>
      </c>
      <c r="B588" s="280" t="s">
        <v>431</v>
      </c>
      <c r="C588" s="281"/>
      <c r="D588" s="281"/>
      <c r="E588" s="282"/>
      <c r="F588" s="158"/>
      <c r="G588" s="264"/>
      <c r="H588" s="59"/>
      <c r="I588" s="59"/>
      <c r="J588" s="59"/>
      <c r="K588" s="59"/>
    </row>
    <row r="589" spans="1:11" s="141" customFormat="1" ht="24.75" customHeight="1">
      <c r="A589" s="266">
        <f t="shared" ref="A589:A598" si="47">A588+1</f>
        <v>3</v>
      </c>
      <c r="B589" s="283" t="s">
        <v>175</v>
      </c>
      <c r="C589" s="284"/>
      <c r="D589" s="284"/>
      <c r="E589" s="285"/>
    </row>
    <row r="590" spans="1:11" s="141" customFormat="1" ht="14.25" customHeight="1">
      <c r="A590" s="266">
        <f t="shared" si="47"/>
        <v>4</v>
      </c>
      <c r="B590" s="283" t="s">
        <v>432</v>
      </c>
      <c r="C590" s="284"/>
      <c r="D590" s="284"/>
      <c r="E590" s="285"/>
    </row>
    <row r="591" spans="1:11" s="141" customFormat="1" ht="14.25" customHeight="1">
      <c r="A591" s="266">
        <f t="shared" si="47"/>
        <v>5</v>
      </c>
      <c r="B591" s="267" t="s">
        <v>10</v>
      </c>
      <c r="C591" s="267"/>
      <c r="D591" s="267"/>
      <c r="E591" s="267"/>
    </row>
    <row r="592" spans="1:11" s="141" customFormat="1" ht="14.25" customHeight="1">
      <c r="A592" s="266">
        <f t="shared" si="47"/>
        <v>6</v>
      </c>
      <c r="B592" s="267" t="s">
        <v>11</v>
      </c>
      <c r="C592" s="267"/>
      <c r="D592" s="267"/>
      <c r="E592" s="267"/>
    </row>
    <row r="593" spans="1:5" s="141" customFormat="1" ht="14.25" customHeight="1">
      <c r="A593" s="266">
        <f t="shared" si="47"/>
        <v>7</v>
      </c>
      <c r="B593" s="267" t="s">
        <v>12</v>
      </c>
      <c r="C593" s="267"/>
      <c r="D593" s="267"/>
      <c r="E593" s="267"/>
    </row>
    <row r="594" spans="1:5" s="141" customFormat="1" ht="14.25" customHeight="1">
      <c r="A594" s="266">
        <f t="shared" si="47"/>
        <v>8</v>
      </c>
      <c r="B594" s="267" t="s">
        <v>13</v>
      </c>
      <c r="C594" s="267"/>
      <c r="D594" s="267"/>
      <c r="E594" s="267"/>
    </row>
    <row r="595" spans="1:5" s="141" customFormat="1" ht="14.25" customHeight="1">
      <c r="A595" s="266">
        <f t="shared" si="47"/>
        <v>9</v>
      </c>
      <c r="B595" s="267" t="s">
        <v>18</v>
      </c>
      <c r="C595" s="267"/>
      <c r="D595" s="267"/>
      <c r="E595" s="267"/>
    </row>
    <row r="596" spans="1:5" s="141" customFormat="1" ht="14.25" customHeight="1">
      <c r="A596" s="266">
        <f t="shared" si="47"/>
        <v>10</v>
      </c>
      <c r="B596" s="267" t="s">
        <v>14</v>
      </c>
      <c r="C596" s="267"/>
      <c r="D596" s="267"/>
      <c r="E596" s="267"/>
    </row>
    <row r="597" spans="1:5" s="141" customFormat="1" ht="15" customHeight="1">
      <c r="A597" s="266">
        <f t="shared" si="47"/>
        <v>11</v>
      </c>
      <c r="B597" s="267" t="s">
        <v>66</v>
      </c>
      <c r="C597" s="267"/>
      <c r="D597" s="267"/>
      <c r="E597" s="267"/>
    </row>
    <row r="598" spans="1:5" s="141" customFormat="1" ht="15" customHeight="1">
      <c r="A598" s="266">
        <f t="shared" si="47"/>
        <v>12</v>
      </c>
      <c r="B598" s="267" t="s">
        <v>509</v>
      </c>
      <c r="C598" s="267"/>
      <c r="D598" s="267"/>
      <c r="E598" s="267"/>
    </row>
    <row r="599" spans="1:5" ht="15.75">
      <c r="A599" s="252"/>
      <c r="B599" s="21"/>
      <c r="C599" s="13"/>
      <c r="D599" s="23"/>
    </row>
    <row r="600" spans="1:5">
      <c r="A600" s="252"/>
      <c r="B600" s="81"/>
      <c r="C600" s="81"/>
      <c r="D600" s="81"/>
    </row>
    <row r="601" spans="1:5">
      <c r="B601" s="23"/>
      <c r="C601" s="23"/>
      <c r="D601" s="22"/>
      <c r="E601" s="22"/>
    </row>
    <row r="602" spans="1:5">
      <c r="B602" s="23"/>
      <c r="C602" s="23"/>
      <c r="D602" s="22"/>
      <c r="E602" s="22"/>
    </row>
    <row r="603" spans="1:5" ht="15.75">
      <c r="A603" s="252"/>
      <c r="B603" s="82"/>
      <c r="C603" s="81"/>
      <c r="D603" s="81"/>
    </row>
    <row r="604" spans="1:5">
      <c r="B604" s="23"/>
      <c r="C604" s="23"/>
    </row>
    <row r="605" spans="1:5">
      <c r="B605" s="23"/>
      <c r="C605" s="23"/>
    </row>
    <row r="606" spans="1:5">
      <c r="B606" s="81"/>
      <c r="C606" s="81"/>
    </row>
    <row r="607" spans="1:5">
      <c r="B607" s="24"/>
      <c r="C607" s="13"/>
    </row>
    <row r="608" spans="1:5" ht="15.75">
      <c r="B608" s="21"/>
      <c r="C608" s="13"/>
    </row>
    <row r="609" spans="2:3">
      <c r="B609" s="81"/>
      <c r="C609" s="81"/>
    </row>
  </sheetData>
  <autoFilter ref="A26:E598"/>
  <mergeCells count="26">
    <mergeCell ref="B588:E588"/>
    <mergeCell ref="B589:E589"/>
    <mergeCell ref="B590:E590"/>
    <mergeCell ref="B591:E591"/>
    <mergeCell ref="B597:E597"/>
    <mergeCell ref="B592:E592"/>
    <mergeCell ref="B593:E593"/>
    <mergeCell ref="B594:E594"/>
    <mergeCell ref="B595:E595"/>
    <mergeCell ref="B596:E596"/>
    <mergeCell ref="B598:E598"/>
    <mergeCell ref="A27:E27"/>
    <mergeCell ref="A418:B418"/>
    <mergeCell ref="A18:E18"/>
    <mergeCell ref="A16:E16"/>
    <mergeCell ref="B21:D21"/>
    <mergeCell ref="B22:E22"/>
    <mergeCell ref="B23:E23"/>
    <mergeCell ref="A17:E17"/>
    <mergeCell ref="A19:E19"/>
    <mergeCell ref="E25:E26"/>
    <mergeCell ref="A25:A26"/>
    <mergeCell ref="B25:B26"/>
    <mergeCell ref="C25:C26"/>
    <mergeCell ref="D25:D26"/>
    <mergeCell ref="B587:E587"/>
  </mergeCells>
  <pageMargins left="0.15748031496062992" right="3.937007874015748E-2" top="0.27559055118110237" bottom="0.6692913385826772" header="0.19685039370078741" footer="0.23622047244094491"/>
  <pageSetup paperSize="9" scale="65" orientation="portrait" horizontalDpi="4294967295" verticalDpi="4294967295" r:id="rId1"/>
  <ignoredErrors>
    <ignoredError sqref="D254:D257 D118 D3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10"/>
  <sheetViews>
    <sheetView tabSelected="1" view="pageBreakPreview" zoomScaleNormal="100" zoomScaleSheetLayoutView="100" workbookViewId="0">
      <selection activeCell="D25" sqref="D25"/>
    </sheetView>
  </sheetViews>
  <sheetFormatPr defaultRowHeight="12.75" outlineLevelRow="1"/>
  <cols>
    <col min="1" max="1" width="5" style="259" customWidth="1"/>
    <col min="2" max="2" width="41.85546875" style="203" customWidth="1"/>
    <col min="3" max="3" width="9.5703125" style="200" customWidth="1"/>
    <col min="4" max="4" width="11.42578125" style="200" customWidth="1"/>
    <col min="5" max="5" width="11.85546875" style="200" customWidth="1"/>
    <col min="6" max="6" width="13.5703125" style="138" customWidth="1"/>
    <col min="7" max="7" width="12.85546875" style="188" customWidth="1"/>
    <col min="8" max="8" width="10.28515625" style="181" customWidth="1"/>
    <col min="9" max="9" width="14.7109375" style="191" customWidth="1"/>
    <col min="10" max="10" width="49.85546875" style="170" customWidth="1"/>
    <col min="11" max="77" width="9.140625" style="170"/>
    <col min="78" max="16384" width="9.140625" style="169"/>
  </cols>
  <sheetData>
    <row r="1" spans="1:77">
      <c r="A1" s="253"/>
      <c r="B1" s="168"/>
      <c r="C1" s="169"/>
      <c r="D1" s="167"/>
      <c r="E1" s="167"/>
      <c r="F1" s="128"/>
      <c r="G1" s="167"/>
      <c r="H1" s="169"/>
      <c r="I1" s="169"/>
      <c r="J1" s="169"/>
      <c r="K1" s="169"/>
      <c r="L1" s="169"/>
      <c r="M1" s="169"/>
      <c r="N1" s="169"/>
      <c r="O1" s="169"/>
    </row>
    <row r="2" spans="1:77" s="172" customFormat="1" ht="15" customHeight="1">
      <c r="A2" s="254"/>
      <c r="B2" s="171" t="s">
        <v>150</v>
      </c>
      <c r="E2" s="173"/>
      <c r="F2" s="129"/>
      <c r="G2" s="174" t="s">
        <v>68</v>
      </c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</row>
    <row r="3" spans="1:77" s="172" customFormat="1" ht="15" customHeight="1">
      <c r="A3" s="254"/>
      <c r="B3" s="171" t="s">
        <v>151</v>
      </c>
      <c r="E3" s="173"/>
      <c r="F3" s="129"/>
      <c r="G3" s="174" t="s">
        <v>152</v>
      </c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</row>
    <row r="4" spans="1:77" s="172" customFormat="1" ht="15" customHeight="1">
      <c r="A4" s="254"/>
      <c r="B4" s="174" t="s">
        <v>153</v>
      </c>
      <c r="E4" s="173"/>
      <c r="F4" s="129"/>
      <c r="G4" s="174" t="s">
        <v>153</v>
      </c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</row>
    <row r="5" spans="1:77" s="172" customFormat="1" ht="14.25" customHeight="1">
      <c r="A5" s="254"/>
      <c r="B5" s="176" t="s">
        <v>154</v>
      </c>
      <c r="E5" s="173"/>
      <c r="F5" s="129"/>
      <c r="G5" s="177" t="s">
        <v>155</v>
      </c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</row>
    <row r="6" spans="1:77" s="172" customFormat="1" ht="15.75" customHeight="1">
      <c r="A6" s="255"/>
      <c r="B6" s="176" t="s">
        <v>156</v>
      </c>
      <c r="E6" s="173"/>
      <c r="F6" s="129"/>
      <c r="G6" s="178" t="s">
        <v>157</v>
      </c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</row>
    <row r="7" spans="1:77" s="172" customFormat="1" ht="12" customHeight="1">
      <c r="A7" s="255"/>
      <c r="B7" s="176"/>
      <c r="C7" s="176"/>
      <c r="D7" s="176"/>
      <c r="E7" s="173"/>
      <c r="F7" s="129"/>
      <c r="G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</row>
    <row r="8" spans="1:77" s="172" customFormat="1" ht="12" customHeight="1">
      <c r="A8" s="255"/>
      <c r="B8" s="176"/>
      <c r="C8" s="176"/>
      <c r="D8" s="176"/>
      <c r="E8" s="173"/>
      <c r="F8" s="129"/>
      <c r="G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</row>
    <row r="9" spans="1:77" s="172" customFormat="1" ht="12" hidden="1" customHeight="1" outlineLevel="1">
      <c r="A9" s="255"/>
      <c r="B9" s="171" t="s">
        <v>150</v>
      </c>
      <c r="C9" s="176"/>
      <c r="D9" s="176"/>
      <c r="E9" s="173"/>
      <c r="F9" s="129"/>
      <c r="G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</row>
    <row r="10" spans="1:77" s="172" customFormat="1" ht="16.5" hidden="1" customHeight="1" outlineLevel="1">
      <c r="A10" s="255"/>
      <c r="B10" s="171" t="s">
        <v>158</v>
      </c>
      <c r="C10" s="176"/>
      <c r="D10" s="176"/>
      <c r="E10" s="173"/>
      <c r="F10" s="129"/>
      <c r="G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</row>
    <row r="11" spans="1:77" s="172" customFormat="1" ht="12.75" hidden="1" customHeight="1" outlineLevel="1">
      <c r="A11" s="255"/>
      <c r="B11" s="171" t="s">
        <v>67</v>
      </c>
      <c r="C11" s="176"/>
      <c r="D11" s="176"/>
      <c r="E11" s="173"/>
      <c r="F11" s="129"/>
      <c r="G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</row>
    <row r="12" spans="1:77" s="172" customFormat="1" ht="12.75" hidden="1" customHeight="1" outlineLevel="1">
      <c r="A12" s="255"/>
      <c r="B12" s="174" t="s">
        <v>153</v>
      </c>
      <c r="C12" s="176"/>
      <c r="D12" s="176"/>
      <c r="E12" s="173"/>
      <c r="F12" s="129"/>
      <c r="G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</row>
    <row r="13" spans="1:77" s="172" customFormat="1" ht="15" hidden="1" customHeight="1" outlineLevel="1">
      <c r="A13" s="255"/>
      <c r="B13" s="176" t="s">
        <v>159</v>
      </c>
      <c r="C13" s="176"/>
      <c r="D13" s="176"/>
      <c r="E13" s="173"/>
      <c r="F13" s="129"/>
      <c r="G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</row>
    <row r="14" spans="1:77" s="172" customFormat="1" ht="15.75" hidden="1" customHeight="1" outlineLevel="1">
      <c r="A14" s="255"/>
      <c r="B14" s="176" t="s">
        <v>156</v>
      </c>
      <c r="C14" s="176"/>
      <c r="D14" s="176"/>
      <c r="E14" s="173"/>
      <c r="F14" s="129"/>
      <c r="G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</row>
    <row r="15" spans="1:77" s="170" customFormat="1" collapsed="1">
      <c r="A15" s="255"/>
      <c r="B15" s="289"/>
      <c r="C15" s="289"/>
      <c r="D15" s="289"/>
      <c r="E15" s="289"/>
      <c r="F15" s="290"/>
      <c r="G15" s="290"/>
      <c r="H15" s="290"/>
      <c r="I15" s="290"/>
    </row>
    <row r="16" spans="1:77" s="170" customFormat="1">
      <c r="A16" s="255"/>
      <c r="B16" s="53"/>
      <c r="C16" s="53"/>
      <c r="D16" s="53"/>
      <c r="E16" s="53"/>
      <c r="F16" s="130"/>
      <c r="G16" s="179"/>
      <c r="H16" s="180"/>
      <c r="I16" s="180"/>
    </row>
    <row r="17" spans="1:77">
      <c r="A17" s="288" t="s">
        <v>161</v>
      </c>
      <c r="B17" s="288"/>
      <c r="C17" s="288"/>
      <c r="D17" s="288"/>
      <c r="E17" s="288"/>
      <c r="F17" s="288"/>
      <c r="G17" s="288"/>
      <c r="H17" s="288"/>
      <c r="I17" s="288"/>
    </row>
    <row r="18" spans="1:77" ht="15.75" customHeight="1">
      <c r="A18" s="288" t="s">
        <v>162</v>
      </c>
      <c r="B18" s="288"/>
      <c r="C18" s="288"/>
      <c r="D18" s="288"/>
      <c r="E18" s="288"/>
      <c r="F18" s="288"/>
      <c r="G18" s="288"/>
      <c r="H18" s="288"/>
      <c r="I18" s="288"/>
    </row>
    <row r="19" spans="1:77" s="181" customFormat="1" ht="15.75" customHeight="1">
      <c r="A19" s="288" t="str">
        <f>'ТЗ_8 скв. '!A18:E18</f>
        <v xml:space="preserve">"Обустройство кустовой площадки № 3 Северо-Ютымского месторождения нефти" </v>
      </c>
      <c r="B19" s="288"/>
      <c r="C19" s="288"/>
      <c r="D19" s="288"/>
      <c r="E19" s="288"/>
      <c r="F19" s="288"/>
      <c r="G19" s="288"/>
      <c r="H19" s="288"/>
      <c r="I19" s="288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</row>
    <row r="20" spans="1:77" s="181" customFormat="1" ht="15.75" customHeight="1">
      <c r="A20" s="288"/>
      <c r="B20" s="288"/>
      <c r="C20" s="288"/>
      <c r="D20" s="288"/>
      <c r="E20" s="288"/>
      <c r="F20" s="288"/>
      <c r="G20" s="288"/>
      <c r="H20" s="288"/>
      <c r="I20" s="288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</row>
    <row r="21" spans="1:77" ht="15.75" customHeight="1">
      <c r="A21" s="292"/>
      <c r="B21" s="292"/>
      <c r="C21" s="292"/>
      <c r="D21" s="292"/>
      <c r="E21" s="292"/>
      <c r="F21" s="292"/>
      <c r="G21" s="292"/>
      <c r="H21" s="292"/>
      <c r="I21" s="292"/>
    </row>
    <row r="22" spans="1:77" ht="29.25" customHeight="1">
      <c r="A22" s="278" t="s">
        <v>0</v>
      </c>
      <c r="B22" s="293" t="s">
        <v>2</v>
      </c>
      <c r="C22" s="293" t="s">
        <v>1</v>
      </c>
      <c r="D22" s="293" t="s">
        <v>17</v>
      </c>
      <c r="E22" s="294" t="s">
        <v>163</v>
      </c>
      <c r="F22" s="294" t="s">
        <v>164</v>
      </c>
      <c r="G22" s="294"/>
      <c r="H22" s="295" t="s">
        <v>165</v>
      </c>
      <c r="I22" s="296" t="s">
        <v>166</v>
      </c>
    </row>
    <row r="23" spans="1:77" ht="19.5" customHeight="1">
      <c r="A23" s="278"/>
      <c r="B23" s="293"/>
      <c r="C23" s="293"/>
      <c r="D23" s="293"/>
      <c r="E23" s="294"/>
      <c r="F23" s="164" t="s">
        <v>167</v>
      </c>
      <c r="G23" s="164" t="s">
        <v>168</v>
      </c>
      <c r="H23" s="295"/>
      <c r="I23" s="296"/>
    </row>
    <row r="24" spans="1:77" ht="19.5" customHeight="1">
      <c r="A24" s="303" t="str">
        <f>'ТЗ_8 скв. '!A27:E27</f>
        <v>Обустройство кустовой площадки № 6 на 8 скв.</v>
      </c>
      <c r="B24" s="304"/>
      <c r="C24" s="304"/>
      <c r="D24" s="304"/>
      <c r="E24" s="304"/>
      <c r="F24" s="304"/>
      <c r="G24" s="304"/>
      <c r="H24" s="304"/>
      <c r="I24" s="305"/>
    </row>
    <row r="25" spans="1:77" s="186" customFormat="1" ht="36" customHeight="1">
      <c r="A25" s="256"/>
      <c r="B25" s="204" t="str">
        <f>'ТЗ_8 скв. '!B28</f>
        <v>Основание  АГЗУ</v>
      </c>
      <c r="C25" s="64"/>
      <c r="D25" s="64"/>
      <c r="E25" s="64"/>
      <c r="F25" s="131"/>
      <c r="G25" s="182"/>
      <c r="H25" s="183"/>
      <c r="I25" s="184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</row>
    <row r="26" spans="1:77" outlineLevel="1">
      <c r="A26" s="16">
        <v>1</v>
      </c>
      <c r="B26" s="205" t="s">
        <v>198</v>
      </c>
      <c r="C26" s="147" t="s">
        <v>16</v>
      </c>
      <c r="D26" s="7">
        <v>3.94</v>
      </c>
      <c r="E26" s="143"/>
      <c r="F26" s="216">
        <f>D26</f>
        <v>3.94</v>
      </c>
      <c r="G26" s="187"/>
      <c r="H26" s="187"/>
      <c r="I26" s="187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</row>
    <row r="27" spans="1:77" ht="15" customHeight="1" outlineLevel="1">
      <c r="A27" s="242">
        <f>A26+1</f>
        <v>2</v>
      </c>
      <c r="B27" s="205" t="s">
        <v>200</v>
      </c>
      <c r="C27" s="164" t="s">
        <v>16</v>
      </c>
      <c r="D27" s="7">
        <v>0.06</v>
      </c>
      <c r="E27" s="157"/>
      <c r="F27" s="134"/>
      <c r="G27" s="216">
        <f>D27</f>
        <v>0.06</v>
      </c>
      <c r="H27" s="187"/>
      <c r="I27" s="187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</row>
    <row r="28" spans="1:77" ht="15" customHeight="1" outlineLevel="1">
      <c r="A28" s="242">
        <f t="shared" ref="A28:A51" si="0">A27+1</f>
        <v>3</v>
      </c>
      <c r="B28" s="205" t="s">
        <v>71</v>
      </c>
      <c r="C28" s="147" t="s">
        <v>20</v>
      </c>
      <c r="D28" s="146">
        <v>525</v>
      </c>
      <c r="E28" s="149"/>
      <c r="F28" s="134"/>
      <c r="G28" s="139">
        <f>D28</f>
        <v>525</v>
      </c>
      <c r="H28" s="187"/>
      <c r="I28" s="187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</row>
    <row r="29" spans="1:77" ht="15" customHeight="1" outlineLevel="1">
      <c r="A29" s="242">
        <f t="shared" si="0"/>
        <v>4</v>
      </c>
      <c r="B29" s="205" t="s">
        <v>72</v>
      </c>
      <c r="C29" s="147" t="s">
        <v>3</v>
      </c>
      <c r="D29" s="146">
        <v>1.1000000000000001</v>
      </c>
      <c r="E29" s="149"/>
      <c r="F29" s="140">
        <f t="shared" ref="F29:F51" si="1">D29</f>
        <v>1.1000000000000001</v>
      </c>
      <c r="G29" s="187"/>
      <c r="H29" s="187"/>
      <c r="I29" s="187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</row>
    <row r="30" spans="1:77" ht="15" customHeight="1" outlineLevel="1">
      <c r="A30" s="242">
        <f t="shared" si="0"/>
        <v>5</v>
      </c>
      <c r="B30" s="205" t="s">
        <v>114</v>
      </c>
      <c r="C30" s="147" t="s">
        <v>3</v>
      </c>
      <c r="D30" s="146">
        <v>4.24</v>
      </c>
      <c r="E30" s="149"/>
      <c r="F30" s="134"/>
      <c r="G30" s="216">
        <f t="shared" ref="G30:G40" si="2">D30</f>
        <v>4.24</v>
      </c>
      <c r="H30" s="187"/>
      <c r="I30" s="187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</row>
    <row r="31" spans="1:77" outlineLevel="1">
      <c r="A31" s="242">
        <f t="shared" si="0"/>
        <v>6</v>
      </c>
      <c r="B31" s="205" t="s">
        <v>203</v>
      </c>
      <c r="C31" s="147" t="s">
        <v>16</v>
      </c>
      <c r="D31" s="7">
        <v>1.1299999999999999</v>
      </c>
      <c r="E31" s="7"/>
      <c r="F31" s="134"/>
      <c r="G31" s="216">
        <f t="shared" si="2"/>
        <v>1.1299999999999999</v>
      </c>
      <c r="H31" s="187"/>
      <c r="I31" s="187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</row>
    <row r="32" spans="1:77" outlineLevel="1">
      <c r="A32" s="242">
        <f t="shared" si="0"/>
        <v>7</v>
      </c>
      <c r="B32" s="205" t="s">
        <v>203</v>
      </c>
      <c r="C32" s="147" t="s">
        <v>16</v>
      </c>
      <c r="D32" s="7">
        <v>1.58</v>
      </c>
      <c r="E32" s="143"/>
      <c r="F32" s="134"/>
      <c r="G32" s="132">
        <f t="shared" si="2"/>
        <v>1.58</v>
      </c>
      <c r="H32" s="187"/>
      <c r="I32" s="187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</row>
    <row r="33" spans="1:77" ht="15" customHeight="1" outlineLevel="1">
      <c r="A33" s="242">
        <f t="shared" si="0"/>
        <v>8</v>
      </c>
      <c r="B33" s="205" t="s">
        <v>209</v>
      </c>
      <c r="C33" s="164" t="s">
        <v>16</v>
      </c>
      <c r="D33" s="143">
        <v>2.5999999999999999E-2</v>
      </c>
      <c r="E33" s="157"/>
      <c r="G33" s="132">
        <f t="shared" si="2"/>
        <v>2.5999999999999999E-2</v>
      </c>
      <c r="H33" s="187"/>
      <c r="I33" s="187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</row>
    <row r="34" spans="1:77" ht="15" customHeight="1" outlineLevel="1">
      <c r="A34" s="242">
        <f t="shared" si="0"/>
        <v>9</v>
      </c>
      <c r="B34" s="205" t="s">
        <v>206</v>
      </c>
      <c r="C34" s="164" t="s">
        <v>16</v>
      </c>
      <c r="D34" s="143">
        <v>6.0000000000000001E-3</v>
      </c>
      <c r="E34" s="157"/>
      <c r="F34" s="134"/>
      <c r="G34" s="132">
        <f t="shared" si="2"/>
        <v>6.0000000000000001E-3</v>
      </c>
      <c r="H34" s="187"/>
      <c r="I34" s="187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</row>
    <row r="35" spans="1:77" ht="15" customHeight="1" outlineLevel="1">
      <c r="A35" s="242">
        <f t="shared" si="0"/>
        <v>10</v>
      </c>
      <c r="B35" s="205" t="s">
        <v>183</v>
      </c>
      <c r="C35" s="164" t="s">
        <v>16</v>
      </c>
      <c r="D35" s="143">
        <v>0.33800000000000002</v>
      </c>
      <c r="E35" s="157"/>
      <c r="G35" s="132">
        <f t="shared" si="2"/>
        <v>0.33800000000000002</v>
      </c>
      <c r="H35" s="187"/>
      <c r="I35" s="187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</row>
    <row r="36" spans="1:77" ht="15" customHeight="1" outlineLevel="1">
      <c r="A36" s="242">
        <f t="shared" si="0"/>
        <v>11</v>
      </c>
      <c r="B36" s="205" t="s">
        <v>206</v>
      </c>
      <c r="C36" s="164" t="s">
        <v>16</v>
      </c>
      <c r="D36" s="7">
        <v>0.01</v>
      </c>
      <c r="E36" s="157"/>
      <c r="F36" s="134"/>
      <c r="G36" s="216">
        <f t="shared" si="2"/>
        <v>0.01</v>
      </c>
      <c r="H36" s="187"/>
      <c r="I36" s="187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</row>
    <row r="37" spans="1:77" ht="15" customHeight="1" outlineLevel="1">
      <c r="A37" s="242">
        <f t="shared" si="0"/>
        <v>12</v>
      </c>
      <c r="B37" s="205" t="s">
        <v>209</v>
      </c>
      <c r="C37" s="164" t="s">
        <v>16</v>
      </c>
      <c r="D37" s="143">
        <f>0.112*2</f>
        <v>0.224</v>
      </c>
      <c r="E37" s="157"/>
      <c r="G37" s="132">
        <f t="shared" si="2"/>
        <v>0.224</v>
      </c>
      <c r="H37" s="187"/>
      <c r="I37" s="187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</row>
    <row r="38" spans="1:77" ht="15" customHeight="1" outlineLevel="1">
      <c r="A38" s="242">
        <f t="shared" si="0"/>
        <v>13</v>
      </c>
      <c r="B38" s="205" t="s">
        <v>184</v>
      </c>
      <c r="C38" s="164" t="s">
        <v>16</v>
      </c>
      <c r="D38" s="7">
        <f>0.025*2</f>
        <v>0.05</v>
      </c>
      <c r="E38" s="157"/>
      <c r="F38" s="134"/>
      <c r="G38" s="216">
        <f t="shared" si="2"/>
        <v>0.05</v>
      </c>
      <c r="H38" s="187"/>
      <c r="I38" s="187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</row>
    <row r="39" spans="1:77" ht="15" customHeight="1" outlineLevel="1">
      <c r="A39" s="242">
        <f t="shared" si="0"/>
        <v>14</v>
      </c>
      <c r="B39" s="205" t="s">
        <v>210</v>
      </c>
      <c r="C39" s="164" t="s">
        <v>16</v>
      </c>
      <c r="D39" s="7">
        <f>0.01*2</f>
        <v>0.02</v>
      </c>
      <c r="E39" s="157"/>
      <c r="F39" s="134"/>
      <c r="G39" s="216">
        <f t="shared" si="2"/>
        <v>0.02</v>
      </c>
      <c r="H39" s="187"/>
      <c r="I39" s="187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</row>
    <row r="40" spans="1:77" ht="15" customHeight="1" outlineLevel="1">
      <c r="A40" s="242">
        <f t="shared" si="0"/>
        <v>15</v>
      </c>
      <c r="B40" s="84" t="s">
        <v>185</v>
      </c>
      <c r="C40" s="164" t="s">
        <v>16</v>
      </c>
      <c r="D40" s="164">
        <f>0.059*2</f>
        <v>0.11799999999999999</v>
      </c>
      <c r="E40" s="157"/>
      <c r="G40" s="132">
        <f t="shared" si="2"/>
        <v>0.11799999999999999</v>
      </c>
      <c r="H40" s="187"/>
      <c r="I40" s="187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</row>
    <row r="41" spans="1:77" ht="15" customHeight="1" outlineLevel="1">
      <c r="A41" s="242">
        <f t="shared" si="0"/>
        <v>16</v>
      </c>
      <c r="B41" s="205" t="s">
        <v>187</v>
      </c>
      <c r="C41" s="164" t="s">
        <v>16</v>
      </c>
      <c r="D41" s="143">
        <v>1.7000000000000001E-2</v>
      </c>
      <c r="E41" s="157"/>
      <c r="F41" s="134"/>
      <c r="G41" s="132">
        <f t="shared" ref="G41:G46" si="3">D41</f>
        <v>1.7000000000000001E-2</v>
      </c>
      <c r="H41" s="187"/>
      <c r="I41" s="187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</row>
    <row r="42" spans="1:77" ht="15" customHeight="1" outlineLevel="1">
      <c r="A42" s="242">
        <f t="shared" si="0"/>
        <v>17</v>
      </c>
      <c r="B42" s="205" t="s">
        <v>188</v>
      </c>
      <c r="C42" s="164" t="s">
        <v>16</v>
      </c>
      <c r="D42" s="143">
        <v>5.0000000000000001E-3</v>
      </c>
      <c r="E42" s="157"/>
      <c r="F42" s="134"/>
      <c r="G42" s="132">
        <f t="shared" si="3"/>
        <v>5.0000000000000001E-3</v>
      </c>
      <c r="H42" s="187"/>
      <c r="I42" s="187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</row>
    <row r="43" spans="1:77" ht="15" customHeight="1" outlineLevel="1">
      <c r="A43" s="242">
        <f t="shared" si="0"/>
        <v>18</v>
      </c>
      <c r="B43" s="205" t="s">
        <v>189</v>
      </c>
      <c r="C43" s="164" t="s">
        <v>16</v>
      </c>
      <c r="D43" s="7">
        <v>0.01</v>
      </c>
      <c r="E43" s="157"/>
      <c r="F43" s="134"/>
      <c r="G43" s="216">
        <f t="shared" si="3"/>
        <v>0.01</v>
      </c>
      <c r="H43" s="187"/>
      <c r="I43" s="187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</row>
    <row r="44" spans="1:77" ht="15" customHeight="1" outlineLevel="1">
      <c r="A44" s="242">
        <f t="shared" si="0"/>
        <v>19</v>
      </c>
      <c r="B44" s="205" t="s">
        <v>191</v>
      </c>
      <c r="C44" s="164" t="s">
        <v>16</v>
      </c>
      <c r="D44" s="143">
        <f>0.014*2</f>
        <v>2.8000000000000001E-2</v>
      </c>
      <c r="E44" s="157"/>
      <c r="F44" s="134"/>
      <c r="G44" s="132">
        <f t="shared" si="3"/>
        <v>2.8000000000000001E-2</v>
      </c>
      <c r="H44" s="187"/>
      <c r="I44" s="187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</row>
    <row r="45" spans="1:77" ht="15" customHeight="1" outlineLevel="1">
      <c r="A45" s="242">
        <f t="shared" si="0"/>
        <v>20</v>
      </c>
      <c r="B45" s="205" t="s">
        <v>138</v>
      </c>
      <c r="C45" s="164" t="s">
        <v>16</v>
      </c>
      <c r="D45" s="143">
        <f>0.038*2</f>
        <v>7.5999999999999998E-2</v>
      </c>
      <c r="E45" s="157"/>
      <c r="F45" s="134"/>
      <c r="G45" s="132">
        <f t="shared" si="3"/>
        <v>7.5999999999999998E-2</v>
      </c>
      <c r="H45" s="187"/>
      <c r="I45" s="187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</row>
    <row r="46" spans="1:77" ht="15" customHeight="1" outlineLevel="1">
      <c r="A46" s="242">
        <f t="shared" si="0"/>
        <v>21</v>
      </c>
      <c r="B46" s="205" t="s">
        <v>187</v>
      </c>
      <c r="C46" s="164" t="s">
        <v>16</v>
      </c>
      <c r="D46" s="143">
        <f>0.036*2</f>
        <v>7.1999999999999995E-2</v>
      </c>
      <c r="E46" s="157"/>
      <c r="F46" s="134"/>
      <c r="G46" s="132">
        <f t="shared" si="3"/>
        <v>7.1999999999999995E-2</v>
      </c>
      <c r="H46" s="187"/>
      <c r="I46" s="187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</row>
    <row r="47" spans="1:77" ht="15" customHeight="1" outlineLevel="1">
      <c r="A47" s="242">
        <f t="shared" si="0"/>
        <v>22</v>
      </c>
      <c r="B47" s="205" t="s">
        <v>192</v>
      </c>
      <c r="C47" s="164" t="s">
        <v>16</v>
      </c>
      <c r="D47" s="143">
        <f>0.004*2</f>
        <v>8.0000000000000002E-3</v>
      </c>
      <c r="E47" s="157"/>
      <c r="F47" s="134"/>
      <c r="G47" s="132">
        <f>D47</f>
        <v>8.0000000000000002E-3</v>
      </c>
      <c r="H47" s="187"/>
      <c r="I47" s="187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</row>
    <row r="48" spans="1:77" ht="15" customHeight="1" outlineLevel="1">
      <c r="A48" s="242">
        <f t="shared" si="0"/>
        <v>23</v>
      </c>
      <c r="B48" s="84" t="s">
        <v>185</v>
      </c>
      <c r="C48" s="164" t="s">
        <v>16</v>
      </c>
      <c r="D48" s="164">
        <f>0.014*2</f>
        <v>2.8000000000000001E-2</v>
      </c>
      <c r="E48" s="157"/>
      <c r="F48" s="134"/>
      <c r="G48" s="132">
        <f>D48</f>
        <v>2.8000000000000001E-2</v>
      </c>
      <c r="H48" s="187"/>
      <c r="I48" s="187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</row>
    <row r="49" spans="1:77" ht="15" customHeight="1" outlineLevel="1">
      <c r="A49" s="242">
        <f t="shared" si="0"/>
        <v>24</v>
      </c>
      <c r="B49" s="205" t="s">
        <v>69</v>
      </c>
      <c r="C49" s="164" t="s">
        <v>20</v>
      </c>
      <c r="D49" s="146">
        <v>5.4</v>
      </c>
      <c r="E49" s="149"/>
      <c r="F49" s="134"/>
      <c r="G49" s="140">
        <f>D49</f>
        <v>5.4</v>
      </c>
      <c r="H49" s="187"/>
      <c r="I49" s="187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</row>
    <row r="50" spans="1:77" ht="15" customHeight="1" outlineLevel="1">
      <c r="A50" s="242">
        <f t="shared" si="0"/>
        <v>25</v>
      </c>
      <c r="B50" s="205" t="s">
        <v>70</v>
      </c>
      <c r="C50" s="164" t="s">
        <v>20</v>
      </c>
      <c r="D50" s="146">
        <v>10.8</v>
      </c>
      <c r="E50" s="149"/>
      <c r="F50" s="134"/>
      <c r="G50" s="140">
        <f>D50</f>
        <v>10.8</v>
      </c>
      <c r="H50" s="187"/>
      <c r="I50" s="187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</row>
    <row r="51" spans="1:77" s="191" customFormat="1" ht="58.5" customHeight="1">
      <c r="A51" s="242">
        <f t="shared" si="0"/>
        <v>26</v>
      </c>
      <c r="B51" s="205" t="str">
        <f>'ТЗ_8 скв. '!B82</f>
        <v>АВТОМАТИЗИРОВАННАЯ ГРУППОВАЯ ЗАМЕРНАЯ УСТАНОВКА НА 14 ПОДКЛЮЧЕНИЙ
«ОЗНА-МАССОМЕР»-ЕЕ-400-14.</v>
      </c>
      <c r="C51" s="164" t="s">
        <v>5</v>
      </c>
      <c r="D51" s="164">
        <v>1</v>
      </c>
      <c r="E51" s="65"/>
      <c r="F51" s="135">
        <f t="shared" si="1"/>
        <v>1</v>
      </c>
      <c r="G51" s="189"/>
      <c r="H51" s="190"/>
      <c r="J51" s="170"/>
      <c r="K51" s="170"/>
      <c r="L51" s="170"/>
      <c r="M51" s="170"/>
      <c r="N51" s="170"/>
      <c r="O51" s="170"/>
      <c r="P51" s="170"/>
      <c r="Q51" s="170"/>
      <c r="R51" s="17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</row>
    <row r="52" spans="1:77" s="191" customFormat="1">
      <c r="A52" s="16"/>
      <c r="B52" s="206" t="str">
        <f>'ТЗ_8 скв. '!B83</f>
        <v xml:space="preserve">Емкость подземная дренажная </v>
      </c>
      <c r="C52" s="164"/>
      <c r="D52" s="164"/>
      <c r="E52" s="164"/>
      <c r="F52" s="48"/>
      <c r="G52" s="189"/>
      <c r="H52" s="190"/>
      <c r="J52" s="170"/>
      <c r="K52" s="170"/>
      <c r="L52" s="170"/>
      <c r="M52" s="170"/>
      <c r="N52" s="170"/>
      <c r="O52" s="170"/>
      <c r="P52" s="170"/>
      <c r="Q52" s="170"/>
      <c r="R52" s="17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</row>
    <row r="53" spans="1:77" outlineLevel="1">
      <c r="A53" s="16">
        <f>A51+1</f>
        <v>27</v>
      </c>
      <c r="B53" s="205" t="s">
        <v>72</v>
      </c>
      <c r="C53" s="147" t="s">
        <v>3</v>
      </c>
      <c r="D53" s="7">
        <f>11*1.05*1.01+122*1.05*1.01</f>
        <v>141.04650000000001</v>
      </c>
      <c r="E53" s="143"/>
      <c r="F53" s="132">
        <f>D53</f>
        <v>141.04650000000001</v>
      </c>
      <c r="G53" s="187"/>
      <c r="H53" s="187"/>
      <c r="I53" s="187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</row>
    <row r="54" spans="1:77" outlineLevel="1">
      <c r="A54" s="16">
        <f>A53+1</f>
        <v>28</v>
      </c>
      <c r="B54" s="205" t="s">
        <v>212</v>
      </c>
      <c r="C54" s="147" t="s">
        <v>16</v>
      </c>
      <c r="D54" s="7">
        <v>1.33</v>
      </c>
      <c r="E54" s="7"/>
      <c r="F54" s="216">
        <f t="shared" ref="F54:F78" si="4">D54</f>
        <v>1.33</v>
      </c>
      <c r="G54" s="187"/>
      <c r="H54" s="187"/>
      <c r="I54" s="187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</row>
    <row r="55" spans="1:77" ht="15" customHeight="1" outlineLevel="1">
      <c r="A55" s="16">
        <f t="shared" ref="A55:A78" si="5">A54+1</f>
        <v>29</v>
      </c>
      <c r="B55" s="205" t="s">
        <v>213</v>
      </c>
      <c r="C55" s="164" t="s">
        <v>16</v>
      </c>
      <c r="D55" s="143">
        <v>7.0000000000000001E-3</v>
      </c>
      <c r="E55" s="157"/>
      <c r="F55" s="134"/>
      <c r="G55" s="132">
        <f>D55</f>
        <v>7.0000000000000001E-3</v>
      </c>
      <c r="H55" s="187"/>
      <c r="I55" s="187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</row>
    <row r="56" spans="1:77" ht="15" customHeight="1" outlineLevel="1">
      <c r="A56" s="16">
        <f t="shared" si="5"/>
        <v>30</v>
      </c>
      <c r="B56" s="205" t="s">
        <v>214</v>
      </c>
      <c r="C56" s="164" t="s">
        <v>16</v>
      </c>
      <c r="D56" s="143">
        <v>5.0000000000000001E-3</v>
      </c>
      <c r="E56" s="157"/>
      <c r="F56" s="134"/>
      <c r="G56" s="132">
        <f>D56</f>
        <v>5.0000000000000001E-3</v>
      </c>
      <c r="H56" s="187"/>
      <c r="I56" s="187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</row>
    <row r="57" spans="1:77" outlineLevel="1">
      <c r="A57" s="16">
        <f t="shared" si="5"/>
        <v>31</v>
      </c>
      <c r="B57" s="205" t="s">
        <v>71</v>
      </c>
      <c r="C57" s="147" t="s">
        <v>20</v>
      </c>
      <c r="D57" s="5">
        <v>12</v>
      </c>
      <c r="E57" s="143"/>
      <c r="F57" s="134"/>
      <c r="G57" s="139">
        <f>D57</f>
        <v>12</v>
      </c>
      <c r="H57" s="187"/>
      <c r="I57" s="187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</row>
    <row r="58" spans="1:77" outlineLevel="1">
      <c r="A58" s="16">
        <f t="shared" si="5"/>
        <v>32</v>
      </c>
      <c r="B58" s="205" t="s">
        <v>72</v>
      </c>
      <c r="C58" s="147" t="s">
        <v>3</v>
      </c>
      <c r="D58" s="145">
        <v>1</v>
      </c>
      <c r="E58" s="145"/>
      <c r="F58" s="139">
        <f t="shared" si="4"/>
        <v>1</v>
      </c>
      <c r="G58" s="187"/>
      <c r="H58" s="187"/>
      <c r="I58" s="187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</row>
    <row r="59" spans="1:77" outlineLevel="1">
      <c r="A59" s="16">
        <f t="shared" si="5"/>
        <v>33</v>
      </c>
      <c r="B59" s="205" t="s">
        <v>114</v>
      </c>
      <c r="C59" s="147" t="s">
        <v>3</v>
      </c>
      <c r="D59" s="7">
        <v>0.16</v>
      </c>
      <c r="E59" s="143"/>
      <c r="F59" s="134"/>
      <c r="G59" s="132">
        <f>D59</f>
        <v>0.16</v>
      </c>
      <c r="H59" s="187"/>
      <c r="I59" s="187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</row>
    <row r="60" spans="1:77" outlineLevel="1">
      <c r="A60" s="16">
        <f t="shared" si="5"/>
        <v>34</v>
      </c>
      <c r="B60" s="205" t="s">
        <v>211</v>
      </c>
      <c r="C60" s="147" t="s">
        <v>16</v>
      </c>
      <c r="D60" s="143">
        <v>0.23799999999999999</v>
      </c>
      <c r="E60" s="143"/>
      <c r="G60" s="132">
        <f>D60</f>
        <v>0.23799999999999999</v>
      </c>
      <c r="H60" s="187"/>
      <c r="I60" s="187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</row>
    <row r="61" spans="1:77" outlineLevel="1">
      <c r="A61" s="16">
        <f t="shared" si="5"/>
        <v>35</v>
      </c>
      <c r="B61" s="205" t="s">
        <v>71</v>
      </c>
      <c r="C61" s="147" t="s">
        <v>20</v>
      </c>
      <c r="D61" s="145">
        <v>24</v>
      </c>
      <c r="E61" s="143"/>
      <c r="F61" s="134"/>
      <c r="G61" s="139">
        <f>D61</f>
        <v>24</v>
      </c>
      <c r="H61" s="187"/>
      <c r="I61" s="187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</row>
    <row r="62" spans="1:77" outlineLevel="1">
      <c r="A62" s="16">
        <f t="shared" si="5"/>
        <v>36</v>
      </c>
      <c r="B62" s="205" t="s">
        <v>72</v>
      </c>
      <c r="C62" s="147" t="s">
        <v>3</v>
      </c>
      <c r="D62" s="7">
        <v>0.11</v>
      </c>
      <c r="E62" s="143"/>
      <c r="F62" s="216">
        <f t="shared" si="4"/>
        <v>0.11</v>
      </c>
      <c r="G62" s="187"/>
      <c r="H62" s="187"/>
      <c r="I62" s="187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</row>
    <row r="63" spans="1:77" outlineLevel="1">
      <c r="A63" s="16">
        <f t="shared" si="5"/>
        <v>37</v>
      </c>
      <c r="B63" s="205" t="s">
        <v>114</v>
      </c>
      <c r="C63" s="147" t="s">
        <v>3</v>
      </c>
      <c r="D63" s="7">
        <v>0.05</v>
      </c>
      <c r="E63" s="143"/>
      <c r="F63" s="134"/>
      <c r="G63" s="216">
        <f t="shared" ref="G63:G77" si="6">D63</f>
        <v>0.05</v>
      </c>
      <c r="H63" s="187"/>
      <c r="I63" s="187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</row>
    <row r="64" spans="1:77" outlineLevel="1">
      <c r="A64" s="16">
        <f t="shared" si="5"/>
        <v>38</v>
      </c>
      <c r="B64" s="205" t="s">
        <v>221</v>
      </c>
      <c r="C64" s="164" t="s">
        <v>16</v>
      </c>
      <c r="D64" s="5">
        <v>0.1</v>
      </c>
      <c r="E64" s="5"/>
      <c r="G64" s="140">
        <f t="shared" si="6"/>
        <v>0.1</v>
      </c>
      <c r="H64" s="187"/>
      <c r="I64" s="187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</row>
    <row r="65" spans="1:77" outlineLevel="1">
      <c r="A65" s="16">
        <f t="shared" si="5"/>
        <v>39</v>
      </c>
      <c r="B65" s="84" t="s">
        <v>222</v>
      </c>
      <c r="C65" s="164" t="s">
        <v>16</v>
      </c>
      <c r="D65" s="143">
        <v>2.1999999999999999E-2</v>
      </c>
      <c r="E65" s="143"/>
      <c r="F65" s="134"/>
      <c r="G65" s="132">
        <f t="shared" si="6"/>
        <v>2.1999999999999999E-2</v>
      </c>
      <c r="H65" s="187"/>
      <c r="I65" s="187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</row>
    <row r="66" spans="1:77" outlineLevel="1">
      <c r="A66" s="16">
        <f t="shared" si="5"/>
        <v>40</v>
      </c>
      <c r="B66" s="84" t="s">
        <v>223</v>
      </c>
      <c r="C66" s="164" t="s">
        <v>16</v>
      </c>
      <c r="D66" s="143">
        <v>1.0999999999999999E-2</v>
      </c>
      <c r="E66" s="143"/>
      <c r="G66" s="132">
        <f t="shared" si="6"/>
        <v>1.0999999999999999E-2</v>
      </c>
      <c r="H66" s="187"/>
      <c r="I66" s="187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</row>
    <row r="67" spans="1:77" outlineLevel="1">
      <c r="A67" s="16">
        <f t="shared" si="5"/>
        <v>41</v>
      </c>
      <c r="B67" s="205" t="s">
        <v>220</v>
      </c>
      <c r="C67" s="164" t="s">
        <v>16</v>
      </c>
      <c r="D67" s="143">
        <v>1.7999999999999999E-2</v>
      </c>
      <c r="E67" s="143"/>
      <c r="F67" s="134"/>
      <c r="G67" s="132">
        <f t="shared" si="6"/>
        <v>1.7999999999999999E-2</v>
      </c>
      <c r="H67" s="187"/>
      <c r="I67" s="187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</row>
    <row r="68" spans="1:77" outlineLevel="1">
      <c r="A68" s="16">
        <f t="shared" si="5"/>
        <v>42</v>
      </c>
      <c r="B68" s="84" t="s">
        <v>222</v>
      </c>
      <c r="C68" s="164" t="s">
        <v>16</v>
      </c>
      <c r="D68" s="143">
        <v>6.0000000000000001E-3</v>
      </c>
      <c r="E68" s="143"/>
      <c r="F68" s="134"/>
      <c r="G68" s="132">
        <f t="shared" si="6"/>
        <v>6.0000000000000001E-3</v>
      </c>
      <c r="H68" s="187"/>
      <c r="I68" s="187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</row>
    <row r="69" spans="1:77" outlineLevel="1">
      <c r="A69" s="16">
        <f t="shared" si="5"/>
        <v>43</v>
      </c>
      <c r="B69" s="84" t="s">
        <v>223</v>
      </c>
      <c r="C69" s="164" t="s">
        <v>16</v>
      </c>
      <c r="D69" s="143">
        <v>2.8000000000000001E-2</v>
      </c>
      <c r="E69" s="143"/>
      <c r="G69" s="132">
        <f t="shared" si="6"/>
        <v>2.8000000000000001E-2</v>
      </c>
      <c r="H69" s="187"/>
      <c r="I69" s="187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</row>
    <row r="70" spans="1:77" outlineLevel="1">
      <c r="A70" s="16">
        <f t="shared" si="5"/>
        <v>44</v>
      </c>
      <c r="B70" s="205" t="s">
        <v>118</v>
      </c>
      <c r="C70" s="164" t="s">
        <v>16</v>
      </c>
      <c r="D70" s="143">
        <v>0.11700000000000001</v>
      </c>
      <c r="E70" s="143"/>
      <c r="F70" s="134"/>
      <c r="G70" s="132">
        <f t="shared" si="6"/>
        <v>0.11700000000000001</v>
      </c>
      <c r="H70" s="187"/>
      <c r="I70" s="187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</row>
    <row r="71" spans="1:77" outlineLevel="1">
      <c r="A71" s="16">
        <f t="shared" si="5"/>
        <v>45</v>
      </c>
      <c r="B71" s="84" t="s">
        <v>222</v>
      </c>
      <c r="C71" s="164" t="s">
        <v>16</v>
      </c>
      <c r="D71" s="143">
        <v>3.1E-2</v>
      </c>
      <c r="E71" s="143"/>
      <c r="F71" s="134"/>
      <c r="G71" s="132">
        <f t="shared" si="6"/>
        <v>3.1E-2</v>
      </c>
      <c r="H71" s="187"/>
      <c r="I71" s="187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</row>
    <row r="72" spans="1:77" outlineLevel="1">
      <c r="A72" s="16">
        <f t="shared" si="5"/>
        <v>46</v>
      </c>
      <c r="B72" s="84" t="s">
        <v>223</v>
      </c>
      <c r="C72" s="164" t="s">
        <v>16</v>
      </c>
      <c r="D72" s="143">
        <v>1.0999999999999999E-2</v>
      </c>
      <c r="E72" s="143"/>
      <c r="G72" s="132">
        <f t="shared" si="6"/>
        <v>1.0999999999999999E-2</v>
      </c>
      <c r="H72" s="187"/>
      <c r="I72" s="187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</row>
    <row r="73" spans="1:77" s="181" customFormat="1" outlineLevel="1">
      <c r="A73" s="16">
        <f t="shared" si="5"/>
        <v>47</v>
      </c>
      <c r="B73" s="205" t="s">
        <v>118</v>
      </c>
      <c r="C73" s="164" t="s">
        <v>16</v>
      </c>
      <c r="D73" s="143">
        <v>3.8999999999999998E-3</v>
      </c>
      <c r="E73" s="143"/>
      <c r="F73" s="191"/>
      <c r="G73" s="132">
        <f t="shared" si="6"/>
        <v>3.8999999999999998E-3</v>
      </c>
      <c r="H73" s="191"/>
      <c r="I73" s="191"/>
    </row>
    <row r="74" spans="1:77" outlineLevel="1">
      <c r="A74" s="16">
        <f t="shared" si="5"/>
        <v>48</v>
      </c>
      <c r="B74" s="84" t="s">
        <v>223</v>
      </c>
      <c r="C74" s="164" t="s">
        <v>16</v>
      </c>
      <c r="D74" s="143">
        <v>3.7999999999999999E-2</v>
      </c>
      <c r="E74" s="143"/>
      <c r="G74" s="132">
        <f t="shared" si="6"/>
        <v>3.7999999999999999E-2</v>
      </c>
      <c r="H74" s="187"/>
      <c r="I74" s="187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</row>
    <row r="75" spans="1:77" s="193" customFormat="1" outlineLevel="1">
      <c r="A75" s="16">
        <f t="shared" si="5"/>
        <v>49</v>
      </c>
      <c r="B75" s="205" t="s">
        <v>71</v>
      </c>
      <c r="C75" s="164" t="s">
        <v>20</v>
      </c>
      <c r="D75" s="145">
        <v>11</v>
      </c>
      <c r="E75" s="48"/>
      <c r="F75" s="192"/>
      <c r="G75" s="139">
        <f t="shared" si="6"/>
        <v>11</v>
      </c>
      <c r="H75" s="192"/>
      <c r="I75" s="192"/>
    </row>
    <row r="76" spans="1:77" s="193" customFormat="1" outlineLevel="1">
      <c r="A76" s="16">
        <f t="shared" si="5"/>
        <v>50</v>
      </c>
      <c r="B76" s="205" t="s">
        <v>69</v>
      </c>
      <c r="C76" s="164" t="s">
        <v>20</v>
      </c>
      <c r="D76" s="164">
        <v>7.34</v>
      </c>
      <c r="E76" s="48"/>
      <c r="F76" s="192"/>
      <c r="G76" s="216">
        <f t="shared" si="6"/>
        <v>7.34</v>
      </c>
      <c r="H76" s="192"/>
      <c r="I76" s="192"/>
    </row>
    <row r="77" spans="1:77" s="193" customFormat="1" outlineLevel="1">
      <c r="A77" s="16">
        <f t="shared" si="5"/>
        <v>51</v>
      </c>
      <c r="B77" s="205" t="s">
        <v>70</v>
      </c>
      <c r="C77" s="164" t="s">
        <v>20</v>
      </c>
      <c r="D77" s="164">
        <v>14.68</v>
      </c>
      <c r="E77" s="48"/>
      <c r="F77" s="192"/>
      <c r="G77" s="216">
        <f t="shared" si="6"/>
        <v>14.68</v>
      </c>
      <c r="H77" s="192"/>
      <c r="I77" s="192"/>
    </row>
    <row r="78" spans="1:77" ht="15" customHeight="1" outlineLevel="1">
      <c r="A78" s="16">
        <f t="shared" si="5"/>
        <v>52</v>
      </c>
      <c r="B78" s="84" t="s">
        <v>511</v>
      </c>
      <c r="C78" s="164" t="s">
        <v>5</v>
      </c>
      <c r="D78" s="164">
        <v>1</v>
      </c>
      <c r="E78" s="164"/>
      <c r="F78" s="135">
        <f t="shared" si="4"/>
        <v>1</v>
      </c>
      <c r="G78" s="187"/>
      <c r="H78" s="187"/>
      <c r="I78" s="187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</row>
    <row r="79" spans="1:77" ht="25.5">
      <c r="A79" s="241"/>
      <c r="B79" s="206" t="str">
        <f>'ТЗ_8 скв. '!B133</f>
        <v>Основание площадки обслуживания СУ, КТП и Блока автоматики.</v>
      </c>
      <c r="C79" s="149"/>
      <c r="D79" s="149"/>
      <c r="E79" s="149"/>
      <c r="F79" s="133"/>
      <c r="G79" s="187"/>
      <c r="H79" s="187"/>
      <c r="I79" s="187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</row>
    <row r="80" spans="1:77" outlineLevel="1">
      <c r="A80" s="16">
        <f>A78+1</f>
        <v>53</v>
      </c>
      <c r="B80" s="205" t="s">
        <v>235</v>
      </c>
      <c r="C80" s="147" t="s">
        <v>16</v>
      </c>
      <c r="D80" s="143">
        <v>31.152000000000001</v>
      </c>
      <c r="E80" s="143"/>
      <c r="F80" s="132">
        <f>D80</f>
        <v>31.152000000000001</v>
      </c>
      <c r="G80" s="187"/>
      <c r="H80" s="187"/>
      <c r="I80" s="187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</row>
    <row r="81" spans="1:77" outlineLevel="1">
      <c r="A81" s="16">
        <f>A80+1</f>
        <v>54</v>
      </c>
      <c r="B81" s="205" t="s">
        <v>71</v>
      </c>
      <c r="C81" s="147" t="s">
        <v>20</v>
      </c>
      <c r="D81" s="145">
        <v>3014</v>
      </c>
      <c r="E81" s="143"/>
      <c r="F81" s="134"/>
      <c r="G81" s="139">
        <f>D81</f>
        <v>3014</v>
      </c>
      <c r="H81" s="187"/>
      <c r="I81" s="187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</row>
    <row r="82" spans="1:77" outlineLevel="1">
      <c r="A82" s="16">
        <f t="shared" ref="A82:A103" si="7">A81+1</f>
        <v>55</v>
      </c>
      <c r="B82" s="205" t="s">
        <v>72</v>
      </c>
      <c r="C82" s="147" t="s">
        <v>3</v>
      </c>
      <c r="D82" s="5">
        <v>29.44</v>
      </c>
      <c r="E82" s="143"/>
      <c r="F82" s="132">
        <f t="shared" ref="F82" si="8">D82</f>
        <v>29.44</v>
      </c>
      <c r="G82" s="187"/>
      <c r="H82" s="187"/>
      <c r="I82" s="187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</row>
    <row r="83" spans="1:77" outlineLevel="1">
      <c r="A83" s="16">
        <f t="shared" si="7"/>
        <v>56</v>
      </c>
      <c r="B83" s="205" t="s">
        <v>114</v>
      </c>
      <c r="C83" s="147" t="s">
        <v>3</v>
      </c>
      <c r="D83" s="7">
        <v>7.36</v>
      </c>
      <c r="E83" s="143"/>
      <c r="F83" s="134"/>
      <c r="G83" s="216">
        <f t="shared" ref="G83:G89" si="9">D83</f>
        <v>7.36</v>
      </c>
      <c r="H83" s="187"/>
      <c r="I83" s="187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</row>
    <row r="84" spans="1:77" outlineLevel="1">
      <c r="A84" s="16">
        <f t="shared" si="7"/>
        <v>57</v>
      </c>
      <c r="B84" s="84" t="s">
        <v>237</v>
      </c>
      <c r="C84" s="164" t="s">
        <v>16</v>
      </c>
      <c r="D84" s="143">
        <v>2.4049999999999998</v>
      </c>
      <c r="E84" s="143"/>
      <c r="F84" s="134"/>
      <c r="G84" s="132">
        <f t="shared" si="9"/>
        <v>2.4049999999999998</v>
      </c>
      <c r="H84" s="187"/>
      <c r="I84" s="187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</row>
    <row r="85" spans="1:77" outlineLevel="1">
      <c r="A85" s="16">
        <f t="shared" si="7"/>
        <v>58</v>
      </c>
      <c r="B85" s="84" t="s">
        <v>110</v>
      </c>
      <c r="C85" s="164" t="s">
        <v>16</v>
      </c>
      <c r="D85" s="143">
        <v>3.0089999999999999</v>
      </c>
      <c r="E85" s="143"/>
      <c r="F85" s="134"/>
      <c r="G85" s="132">
        <f t="shared" si="9"/>
        <v>3.0089999999999999</v>
      </c>
      <c r="H85" s="187"/>
      <c r="I85" s="187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</row>
    <row r="86" spans="1:77" outlineLevel="1">
      <c r="A86" s="16">
        <f t="shared" si="7"/>
        <v>59</v>
      </c>
      <c r="B86" s="205" t="s">
        <v>238</v>
      </c>
      <c r="C86" s="164" t="s">
        <v>16</v>
      </c>
      <c r="D86" s="143">
        <v>1.2370000000000001</v>
      </c>
      <c r="E86" s="143"/>
      <c r="F86" s="134"/>
      <c r="G86" s="132">
        <f t="shared" si="9"/>
        <v>1.2370000000000001</v>
      </c>
      <c r="H86" s="187"/>
      <c r="I86" s="187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</row>
    <row r="87" spans="1:77" outlineLevel="1">
      <c r="A87" s="16">
        <f t="shared" si="7"/>
        <v>60</v>
      </c>
      <c r="B87" s="205" t="s">
        <v>27</v>
      </c>
      <c r="C87" s="164" t="s">
        <v>16</v>
      </c>
      <c r="D87" s="143">
        <v>0.28599999999999998</v>
      </c>
      <c r="E87" s="143"/>
      <c r="F87" s="134"/>
      <c r="G87" s="132">
        <f t="shared" si="9"/>
        <v>0.28599999999999998</v>
      </c>
      <c r="H87" s="187"/>
      <c r="I87" s="187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</row>
    <row r="88" spans="1:77" outlineLevel="1">
      <c r="A88" s="16">
        <f t="shared" si="7"/>
        <v>61</v>
      </c>
      <c r="B88" s="205" t="s">
        <v>40</v>
      </c>
      <c r="C88" s="164" t="s">
        <v>16</v>
      </c>
      <c r="D88" s="143">
        <v>0.10299999999999999</v>
      </c>
      <c r="E88" s="143"/>
      <c r="F88" s="134"/>
      <c r="G88" s="132">
        <f t="shared" si="9"/>
        <v>0.10299999999999999</v>
      </c>
      <c r="H88" s="187"/>
      <c r="I88" s="187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</row>
    <row r="89" spans="1:77" outlineLevel="1">
      <c r="A89" s="16">
        <f t="shared" si="7"/>
        <v>62</v>
      </c>
      <c r="B89" s="91" t="s">
        <v>28</v>
      </c>
      <c r="C89" s="146" t="s">
        <v>16</v>
      </c>
      <c r="D89" s="143">
        <v>3.5230000000000001</v>
      </c>
      <c r="E89" s="143"/>
      <c r="F89" s="134"/>
      <c r="G89" s="132">
        <f t="shared" si="9"/>
        <v>3.5230000000000001</v>
      </c>
      <c r="H89" s="187"/>
      <c r="I89" s="187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</row>
    <row r="90" spans="1:77" outlineLevel="1">
      <c r="A90" s="16">
        <f t="shared" si="7"/>
        <v>63</v>
      </c>
      <c r="B90" s="205" t="s">
        <v>238</v>
      </c>
      <c r="C90" s="164" t="s">
        <v>16</v>
      </c>
      <c r="D90" s="143">
        <v>0.29299999999999998</v>
      </c>
      <c r="E90" s="143"/>
      <c r="F90" s="134"/>
      <c r="G90" s="132">
        <f t="shared" ref="G90:G97" si="10">D90</f>
        <v>0.29299999999999998</v>
      </c>
      <c r="H90" s="187"/>
      <c r="I90" s="187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</row>
    <row r="91" spans="1:77" outlineLevel="1">
      <c r="A91" s="16">
        <f t="shared" si="7"/>
        <v>64</v>
      </c>
      <c r="B91" s="205" t="s">
        <v>81</v>
      </c>
      <c r="C91" s="164" t="s">
        <v>16</v>
      </c>
      <c r="D91" s="143">
        <v>0.28699999999999998</v>
      </c>
      <c r="E91" s="143"/>
      <c r="F91" s="134"/>
      <c r="G91" s="132">
        <f t="shared" si="10"/>
        <v>0.28699999999999998</v>
      </c>
      <c r="H91" s="187"/>
      <c r="I91" s="187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</row>
    <row r="92" spans="1:77" outlineLevel="1">
      <c r="A92" s="16">
        <f t="shared" si="7"/>
        <v>65</v>
      </c>
      <c r="B92" s="205" t="s">
        <v>187</v>
      </c>
      <c r="C92" s="164" t="s">
        <v>16</v>
      </c>
      <c r="D92" s="143">
        <v>1.7000000000000001E-2</v>
      </c>
      <c r="E92" s="157"/>
      <c r="F92" s="134"/>
      <c r="G92" s="132">
        <f t="shared" si="10"/>
        <v>1.7000000000000001E-2</v>
      </c>
      <c r="H92" s="187"/>
      <c r="I92" s="187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</row>
    <row r="93" spans="1:77" outlineLevel="1">
      <c r="A93" s="16">
        <f t="shared" si="7"/>
        <v>66</v>
      </c>
      <c r="B93" s="205" t="s">
        <v>188</v>
      </c>
      <c r="C93" s="164" t="s">
        <v>16</v>
      </c>
      <c r="D93" s="143">
        <v>5.0000000000000001E-3</v>
      </c>
      <c r="E93" s="157"/>
      <c r="F93" s="134"/>
      <c r="G93" s="132">
        <f t="shared" si="10"/>
        <v>5.0000000000000001E-3</v>
      </c>
      <c r="H93" s="187"/>
      <c r="I93" s="187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</row>
    <row r="94" spans="1:77" outlineLevel="1">
      <c r="A94" s="16">
        <f t="shared" si="7"/>
        <v>67</v>
      </c>
      <c r="B94" s="205" t="s">
        <v>189</v>
      </c>
      <c r="C94" s="164" t="s">
        <v>16</v>
      </c>
      <c r="D94" s="143">
        <v>0.01</v>
      </c>
      <c r="E94" s="157"/>
      <c r="F94" s="134"/>
      <c r="G94" s="216">
        <f t="shared" si="10"/>
        <v>0.01</v>
      </c>
      <c r="H94" s="187"/>
      <c r="I94" s="187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</row>
    <row r="95" spans="1:77" outlineLevel="1">
      <c r="A95" s="16">
        <f t="shared" si="7"/>
        <v>68</v>
      </c>
      <c r="B95" s="205" t="s">
        <v>191</v>
      </c>
      <c r="C95" s="164" t="s">
        <v>16</v>
      </c>
      <c r="D95" s="143">
        <f>0.012*3</f>
        <v>3.6000000000000004E-2</v>
      </c>
      <c r="E95" s="157"/>
      <c r="F95" s="134"/>
      <c r="G95" s="132">
        <f t="shared" si="10"/>
        <v>3.6000000000000004E-2</v>
      </c>
      <c r="H95" s="187"/>
      <c r="I95" s="187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</row>
    <row r="96" spans="1:77" outlineLevel="1">
      <c r="A96" s="16">
        <f t="shared" si="7"/>
        <v>69</v>
      </c>
      <c r="B96" s="205" t="s">
        <v>138</v>
      </c>
      <c r="C96" s="164" t="s">
        <v>16</v>
      </c>
      <c r="D96" s="143">
        <f>0.036*3</f>
        <v>0.10799999999999998</v>
      </c>
      <c r="E96" s="157"/>
      <c r="F96" s="134"/>
      <c r="G96" s="132">
        <f t="shared" si="10"/>
        <v>0.10799999999999998</v>
      </c>
      <c r="H96" s="187"/>
      <c r="I96" s="187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</row>
    <row r="97" spans="1:77" outlineLevel="1">
      <c r="A97" s="16">
        <f t="shared" si="7"/>
        <v>70</v>
      </c>
      <c r="B97" s="205" t="s">
        <v>187</v>
      </c>
      <c r="C97" s="164" t="s">
        <v>16</v>
      </c>
      <c r="D97" s="143">
        <f>0.035*3.4</f>
        <v>0.11900000000000001</v>
      </c>
      <c r="E97" s="157"/>
      <c r="F97" s="134"/>
      <c r="G97" s="132">
        <f t="shared" si="10"/>
        <v>0.11900000000000001</v>
      </c>
      <c r="H97" s="187"/>
      <c r="I97" s="187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</row>
    <row r="98" spans="1:77" outlineLevel="1">
      <c r="A98" s="16">
        <f t="shared" si="7"/>
        <v>71</v>
      </c>
      <c r="B98" s="205" t="s">
        <v>192</v>
      </c>
      <c r="C98" s="164" t="s">
        <v>16</v>
      </c>
      <c r="D98" s="143">
        <f>0.008*3</f>
        <v>2.4E-2</v>
      </c>
      <c r="E98" s="157"/>
      <c r="F98" s="134"/>
      <c r="G98" s="132">
        <f t="shared" ref="G98:G103" si="11">D98</f>
        <v>2.4E-2</v>
      </c>
      <c r="H98" s="187"/>
      <c r="I98" s="187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</row>
    <row r="99" spans="1:77" outlineLevel="1">
      <c r="A99" s="16">
        <f t="shared" si="7"/>
        <v>72</v>
      </c>
      <c r="B99" s="84" t="s">
        <v>185</v>
      </c>
      <c r="C99" s="164" t="s">
        <v>16</v>
      </c>
      <c r="D99" s="164">
        <f>0.1</f>
        <v>0.1</v>
      </c>
      <c r="E99" s="157"/>
      <c r="F99" s="134"/>
      <c r="G99" s="140">
        <f t="shared" si="11"/>
        <v>0.1</v>
      </c>
      <c r="H99" s="187"/>
      <c r="I99" s="187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</row>
    <row r="100" spans="1:77" ht="17.25" customHeight="1" outlineLevel="1">
      <c r="A100" s="16">
        <f t="shared" si="7"/>
        <v>73</v>
      </c>
      <c r="B100" s="205" t="s">
        <v>69</v>
      </c>
      <c r="C100" s="164" t="s">
        <v>20</v>
      </c>
      <c r="D100" s="164">
        <v>95.6</v>
      </c>
      <c r="E100" s="164"/>
      <c r="F100" s="134"/>
      <c r="G100" s="262">
        <f t="shared" si="11"/>
        <v>95.6</v>
      </c>
      <c r="H100" s="187"/>
      <c r="I100" s="187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</row>
    <row r="101" spans="1:77" ht="12.75" customHeight="1" outlineLevel="1">
      <c r="A101" s="16">
        <f t="shared" si="7"/>
        <v>74</v>
      </c>
      <c r="B101" s="205" t="s">
        <v>70</v>
      </c>
      <c r="C101" s="164" t="s">
        <v>20</v>
      </c>
      <c r="D101" s="164">
        <v>191.2</v>
      </c>
      <c r="E101" s="164"/>
      <c r="F101" s="134"/>
      <c r="G101" s="262">
        <f t="shared" si="11"/>
        <v>191.2</v>
      </c>
      <c r="H101" s="187"/>
      <c r="I101" s="187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</row>
    <row r="102" spans="1:77" ht="12.75" customHeight="1" outlineLevel="1">
      <c r="A102" s="16">
        <f t="shared" si="7"/>
        <v>75</v>
      </c>
      <c r="B102" s="84" t="s">
        <v>193</v>
      </c>
      <c r="C102" s="164" t="s">
        <v>5</v>
      </c>
      <c r="D102" s="164">
        <v>6</v>
      </c>
      <c r="E102" s="157"/>
      <c r="F102" s="134"/>
      <c r="G102" s="135">
        <f t="shared" si="11"/>
        <v>6</v>
      </c>
      <c r="H102" s="187"/>
      <c r="I102" s="187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</row>
    <row r="103" spans="1:77" ht="9.75" customHeight="1" outlineLevel="1">
      <c r="A103" s="16">
        <f t="shared" si="7"/>
        <v>76</v>
      </c>
      <c r="B103" s="84" t="s">
        <v>194</v>
      </c>
      <c r="C103" s="164" t="s">
        <v>3</v>
      </c>
      <c r="D103" s="164">
        <v>0.5</v>
      </c>
      <c r="E103" s="157"/>
      <c r="F103" s="134"/>
      <c r="G103" s="262">
        <f t="shared" si="11"/>
        <v>0.5</v>
      </c>
      <c r="H103" s="187"/>
      <c r="I103" s="187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</row>
    <row r="104" spans="1:77" ht="25.5">
      <c r="A104" s="241"/>
      <c r="B104" s="206" t="str">
        <f>'ТЗ_8 скв. '!B183</f>
        <v>Основание установки дозирования реагента</v>
      </c>
      <c r="C104" s="149"/>
      <c r="D104" s="149"/>
      <c r="E104" s="149"/>
      <c r="F104" s="133"/>
      <c r="G104" s="187"/>
      <c r="H104" s="187"/>
      <c r="I104" s="187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</row>
    <row r="105" spans="1:77" outlineLevel="1">
      <c r="A105" s="16">
        <f>A103+1</f>
        <v>77</v>
      </c>
      <c r="B105" s="205" t="s">
        <v>212</v>
      </c>
      <c r="C105" s="147" t="s">
        <v>16</v>
      </c>
      <c r="D105" s="143">
        <v>1.748</v>
      </c>
      <c r="E105" s="143"/>
      <c r="F105" s="132">
        <f>D105</f>
        <v>1.748</v>
      </c>
      <c r="G105" s="187"/>
      <c r="H105" s="187"/>
      <c r="I105" s="187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</row>
    <row r="106" spans="1:77" outlineLevel="1">
      <c r="A106" s="16">
        <f>A105+1</f>
        <v>78</v>
      </c>
      <c r="B106" s="205" t="s">
        <v>230</v>
      </c>
      <c r="C106" s="164" t="s">
        <v>16</v>
      </c>
      <c r="D106" s="143">
        <v>2.1000000000000001E-2</v>
      </c>
      <c r="E106" s="157"/>
      <c r="F106" s="134"/>
      <c r="G106" s="132">
        <f>D106</f>
        <v>2.1000000000000001E-2</v>
      </c>
      <c r="H106" s="187"/>
      <c r="I106" s="187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</row>
    <row r="107" spans="1:77" outlineLevel="1">
      <c r="A107" s="16">
        <f t="shared" ref="A107:A133" si="12">A106+1</f>
        <v>79</v>
      </c>
      <c r="B107" s="205" t="s">
        <v>71</v>
      </c>
      <c r="C107" s="147" t="s">
        <v>20</v>
      </c>
      <c r="D107" s="146">
        <v>173</v>
      </c>
      <c r="E107" s="149"/>
      <c r="F107" s="134"/>
      <c r="G107" s="139">
        <f>D107</f>
        <v>173</v>
      </c>
      <c r="H107" s="187"/>
      <c r="I107" s="187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</row>
    <row r="108" spans="1:77" outlineLevel="1">
      <c r="A108" s="16">
        <f t="shared" si="12"/>
        <v>80</v>
      </c>
      <c r="B108" s="205" t="s">
        <v>72</v>
      </c>
      <c r="C108" s="147" t="s">
        <v>3</v>
      </c>
      <c r="D108" s="146">
        <v>1.0900000000000001</v>
      </c>
      <c r="E108" s="149"/>
      <c r="F108" s="216">
        <f t="shared" ref="F108:F112" si="13">D108</f>
        <v>1.0900000000000001</v>
      </c>
      <c r="G108" s="187"/>
      <c r="H108" s="187"/>
      <c r="I108" s="187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</row>
    <row r="109" spans="1:77" outlineLevel="1">
      <c r="A109" s="16">
        <f t="shared" si="12"/>
        <v>81</v>
      </c>
      <c r="B109" s="205" t="s">
        <v>114</v>
      </c>
      <c r="C109" s="147" t="s">
        <v>3</v>
      </c>
      <c r="D109" s="146">
        <v>0.27</v>
      </c>
      <c r="E109" s="149"/>
      <c r="F109" s="134"/>
      <c r="G109" s="132">
        <f>D109</f>
        <v>0.27</v>
      </c>
      <c r="H109" s="187"/>
      <c r="I109" s="187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</row>
    <row r="110" spans="1:77" outlineLevel="1">
      <c r="A110" s="16">
        <f t="shared" si="12"/>
        <v>82</v>
      </c>
      <c r="B110" s="205" t="s">
        <v>203</v>
      </c>
      <c r="C110" s="147" t="s">
        <v>16</v>
      </c>
      <c r="D110" s="143">
        <v>1.1339999999999999</v>
      </c>
      <c r="E110" s="143"/>
      <c r="G110" s="132">
        <f>D110</f>
        <v>1.1339999999999999</v>
      </c>
      <c r="H110" s="187"/>
      <c r="I110" s="187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</row>
    <row r="111" spans="1:77" outlineLevel="1">
      <c r="A111" s="16">
        <f t="shared" si="12"/>
        <v>83</v>
      </c>
      <c r="B111" s="205" t="s">
        <v>71</v>
      </c>
      <c r="C111" s="147" t="s">
        <v>20</v>
      </c>
      <c r="D111" s="146">
        <v>114</v>
      </c>
      <c r="E111" s="149"/>
      <c r="F111" s="134"/>
      <c r="G111" s="139">
        <f>D111</f>
        <v>114</v>
      </c>
      <c r="H111" s="187"/>
      <c r="I111" s="187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</row>
    <row r="112" spans="1:77" outlineLevel="1">
      <c r="A112" s="16">
        <f t="shared" si="12"/>
        <v>84</v>
      </c>
      <c r="B112" s="205" t="s">
        <v>72</v>
      </c>
      <c r="C112" s="147" t="s">
        <v>3</v>
      </c>
      <c r="D112" s="146">
        <v>0.1</v>
      </c>
      <c r="E112" s="149"/>
      <c r="F112" s="140">
        <f t="shared" si="13"/>
        <v>0.1</v>
      </c>
      <c r="G112" s="187"/>
      <c r="H112" s="187"/>
      <c r="I112" s="187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</row>
    <row r="113" spans="1:77" outlineLevel="1">
      <c r="A113" s="16">
        <f t="shared" si="12"/>
        <v>85</v>
      </c>
      <c r="B113" s="205" t="s">
        <v>114</v>
      </c>
      <c r="C113" s="147" t="s">
        <v>3</v>
      </c>
      <c r="D113" s="146">
        <v>0.5</v>
      </c>
      <c r="E113" s="149"/>
      <c r="F113" s="134"/>
      <c r="G113" s="140">
        <f t="shared" ref="G113:G123" si="14">D113</f>
        <v>0.5</v>
      </c>
      <c r="H113" s="187"/>
      <c r="I113" s="187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</row>
    <row r="114" spans="1:77" outlineLevel="1">
      <c r="A114" s="16">
        <f t="shared" si="12"/>
        <v>86</v>
      </c>
      <c r="B114" s="205" t="s">
        <v>203</v>
      </c>
      <c r="C114" s="147" t="s">
        <v>16</v>
      </c>
      <c r="D114" s="7">
        <v>1.58</v>
      </c>
      <c r="E114" s="7"/>
      <c r="G114" s="216">
        <f t="shared" si="14"/>
        <v>1.58</v>
      </c>
      <c r="H114" s="187"/>
      <c r="I114" s="187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</row>
    <row r="115" spans="1:77" outlineLevel="1">
      <c r="A115" s="16">
        <f t="shared" si="12"/>
        <v>87</v>
      </c>
      <c r="B115" s="205" t="s">
        <v>71</v>
      </c>
      <c r="C115" s="147" t="s">
        <v>20</v>
      </c>
      <c r="D115" s="146">
        <v>25</v>
      </c>
      <c r="E115" s="149"/>
      <c r="F115" s="134"/>
      <c r="G115" s="139">
        <f t="shared" si="14"/>
        <v>25</v>
      </c>
      <c r="H115" s="187"/>
      <c r="I115" s="187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</row>
    <row r="116" spans="1:77" outlineLevel="1">
      <c r="A116" s="16">
        <f t="shared" si="12"/>
        <v>88</v>
      </c>
      <c r="B116" s="205" t="s">
        <v>209</v>
      </c>
      <c r="C116" s="164" t="s">
        <v>16</v>
      </c>
      <c r="D116" s="143">
        <v>2.5999999999999999E-2</v>
      </c>
      <c r="E116" s="157"/>
      <c r="G116" s="132">
        <f t="shared" si="14"/>
        <v>2.5999999999999999E-2</v>
      </c>
      <c r="H116" s="187"/>
      <c r="I116" s="187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</row>
    <row r="117" spans="1:77" outlineLevel="1">
      <c r="A117" s="16">
        <f t="shared" si="12"/>
        <v>89</v>
      </c>
      <c r="B117" s="205" t="s">
        <v>206</v>
      </c>
      <c r="C117" s="164" t="s">
        <v>16</v>
      </c>
      <c r="D117" s="143">
        <v>6.0000000000000001E-3</v>
      </c>
      <c r="E117" s="157"/>
      <c r="F117" s="134"/>
      <c r="G117" s="132">
        <f t="shared" si="14"/>
        <v>6.0000000000000001E-3</v>
      </c>
      <c r="H117" s="187"/>
      <c r="I117" s="187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</row>
    <row r="118" spans="1:77" outlineLevel="1">
      <c r="A118" s="16">
        <f t="shared" si="12"/>
        <v>90</v>
      </c>
      <c r="B118" s="205" t="s">
        <v>183</v>
      </c>
      <c r="C118" s="164" t="s">
        <v>16</v>
      </c>
      <c r="D118" s="143">
        <v>0.224</v>
      </c>
      <c r="E118" s="157"/>
      <c r="G118" s="132">
        <f t="shared" si="14"/>
        <v>0.224</v>
      </c>
      <c r="H118" s="187"/>
      <c r="I118" s="187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</row>
    <row r="119" spans="1:77" outlineLevel="1">
      <c r="A119" s="16">
        <f t="shared" si="12"/>
        <v>91</v>
      </c>
      <c r="B119" s="205" t="s">
        <v>206</v>
      </c>
      <c r="C119" s="164" t="s">
        <v>16</v>
      </c>
      <c r="D119" s="143">
        <v>4.0000000000000001E-3</v>
      </c>
      <c r="E119" s="157"/>
      <c r="F119" s="134"/>
      <c r="G119" s="132">
        <f t="shared" si="14"/>
        <v>4.0000000000000001E-3</v>
      </c>
      <c r="H119" s="187"/>
      <c r="I119" s="187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</row>
    <row r="120" spans="1:77" outlineLevel="1">
      <c r="A120" s="16">
        <f t="shared" si="12"/>
        <v>92</v>
      </c>
      <c r="B120" s="205" t="s">
        <v>209</v>
      </c>
      <c r="C120" s="164" t="s">
        <v>16</v>
      </c>
      <c r="D120" s="143">
        <f>0.112*2+0.169</f>
        <v>0.39300000000000002</v>
      </c>
      <c r="E120" s="157"/>
      <c r="G120" s="132">
        <f t="shared" si="14"/>
        <v>0.39300000000000002</v>
      </c>
      <c r="H120" s="187"/>
      <c r="I120" s="187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</row>
    <row r="121" spans="1:77" outlineLevel="1">
      <c r="A121" s="16">
        <f t="shared" si="12"/>
        <v>93</v>
      </c>
      <c r="B121" s="205" t="s">
        <v>184</v>
      </c>
      <c r="C121" s="164" t="s">
        <v>16</v>
      </c>
      <c r="D121" s="143">
        <f>0.025*2</f>
        <v>0.05</v>
      </c>
      <c r="E121" s="157"/>
      <c r="F121" s="134"/>
      <c r="G121" s="216">
        <f t="shared" si="14"/>
        <v>0.05</v>
      </c>
      <c r="H121" s="187"/>
      <c r="I121" s="187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</row>
    <row r="122" spans="1:77" outlineLevel="1">
      <c r="A122" s="16">
        <f t="shared" si="12"/>
        <v>94</v>
      </c>
      <c r="B122" s="205" t="s">
        <v>210</v>
      </c>
      <c r="C122" s="164" t="s">
        <v>16</v>
      </c>
      <c r="D122" s="7">
        <f>0.01*2</f>
        <v>0.02</v>
      </c>
      <c r="E122" s="217"/>
      <c r="F122" s="218"/>
      <c r="G122" s="216">
        <f t="shared" si="14"/>
        <v>0.02</v>
      </c>
      <c r="H122" s="187"/>
      <c r="I122" s="187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</row>
    <row r="123" spans="1:77" outlineLevel="1">
      <c r="A123" s="16">
        <f t="shared" si="12"/>
        <v>95</v>
      </c>
      <c r="B123" s="84" t="s">
        <v>185</v>
      </c>
      <c r="C123" s="164" t="s">
        <v>16</v>
      </c>
      <c r="D123" s="164">
        <f>0.1+0.079</f>
        <v>0.17899999999999999</v>
      </c>
      <c r="E123" s="157"/>
      <c r="G123" s="132">
        <f t="shared" si="14"/>
        <v>0.17899999999999999</v>
      </c>
      <c r="H123" s="187"/>
      <c r="I123" s="187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</row>
    <row r="124" spans="1:77" outlineLevel="1">
      <c r="A124" s="16">
        <f t="shared" si="12"/>
        <v>96</v>
      </c>
      <c r="B124" s="205" t="s">
        <v>187</v>
      </c>
      <c r="C124" s="164" t="s">
        <v>16</v>
      </c>
      <c r="D124" s="143">
        <v>1.7000000000000001E-2</v>
      </c>
      <c r="E124" s="157"/>
      <c r="F124" s="134"/>
      <c r="G124" s="132">
        <f t="shared" ref="G124:G129" si="15">D124</f>
        <v>1.7000000000000001E-2</v>
      </c>
      <c r="H124" s="187"/>
      <c r="I124" s="187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</row>
    <row r="125" spans="1:77" outlineLevel="1">
      <c r="A125" s="16">
        <f t="shared" si="12"/>
        <v>97</v>
      </c>
      <c r="B125" s="205" t="s">
        <v>188</v>
      </c>
      <c r="C125" s="164" t="s">
        <v>16</v>
      </c>
      <c r="D125" s="143">
        <v>5.0000000000000001E-3</v>
      </c>
      <c r="E125" s="157"/>
      <c r="F125" s="134"/>
      <c r="G125" s="132">
        <f t="shared" si="15"/>
        <v>5.0000000000000001E-3</v>
      </c>
      <c r="H125" s="187"/>
      <c r="I125" s="187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</row>
    <row r="126" spans="1:77" outlineLevel="1">
      <c r="A126" s="16">
        <f t="shared" si="12"/>
        <v>98</v>
      </c>
      <c r="B126" s="205" t="s">
        <v>189</v>
      </c>
      <c r="C126" s="164" t="s">
        <v>16</v>
      </c>
      <c r="D126" s="7">
        <v>0.01</v>
      </c>
      <c r="E126" s="217"/>
      <c r="F126" s="218"/>
      <c r="G126" s="216">
        <f t="shared" si="15"/>
        <v>0.01</v>
      </c>
      <c r="H126" s="187"/>
      <c r="I126" s="187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</row>
    <row r="127" spans="1:77" outlineLevel="1">
      <c r="A127" s="16">
        <f t="shared" si="12"/>
        <v>99</v>
      </c>
      <c r="B127" s="205" t="s">
        <v>191</v>
      </c>
      <c r="C127" s="164" t="s">
        <v>16</v>
      </c>
      <c r="D127" s="143">
        <f>0.014*2</f>
        <v>2.8000000000000001E-2</v>
      </c>
      <c r="E127" s="157"/>
      <c r="F127" s="134"/>
      <c r="G127" s="132">
        <f t="shared" si="15"/>
        <v>2.8000000000000001E-2</v>
      </c>
      <c r="H127" s="187"/>
      <c r="I127" s="187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</row>
    <row r="128" spans="1:77" outlineLevel="1">
      <c r="A128" s="16">
        <f t="shared" si="12"/>
        <v>100</v>
      </c>
      <c r="B128" s="205" t="s">
        <v>138</v>
      </c>
      <c r="C128" s="164" t="s">
        <v>16</v>
      </c>
      <c r="D128" s="143">
        <f>0.038*2</f>
        <v>7.5999999999999998E-2</v>
      </c>
      <c r="E128" s="157"/>
      <c r="F128" s="134"/>
      <c r="G128" s="132">
        <f t="shared" si="15"/>
        <v>7.5999999999999998E-2</v>
      </c>
      <c r="H128" s="187"/>
      <c r="I128" s="187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</row>
    <row r="129" spans="1:77" outlineLevel="1">
      <c r="A129" s="16">
        <f t="shared" si="12"/>
        <v>101</v>
      </c>
      <c r="B129" s="205" t="s">
        <v>187</v>
      </c>
      <c r="C129" s="164" t="s">
        <v>16</v>
      </c>
      <c r="D129" s="143">
        <f>0.036*2</f>
        <v>7.1999999999999995E-2</v>
      </c>
      <c r="E129" s="157"/>
      <c r="F129" s="134"/>
      <c r="G129" s="132">
        <f t="shared" si="15"/>
        <v>7.1999999999999995E-2</v>
      </c>
      <c r="H129" s="187"/>
      <c r="I129" s="187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</row>
    <row r="130" spans="1:77" outlineLevel="1">
      <c r="A130" s="16">
        <f t="shared" si="12"/>
        <v>102</v>
      </c>
      <c r="B130" s="205" t="s">
        <v>192</v>
      </c>
      <c r="C130" s="164" t="s">
        <v>16</v>
      </c>
      <c r="D130" s="143">
        <f>0.004*2</f>
        <v>8.0000000000000002E-3</v>
      </c>
      <c r="E130" s="157"/>
      <c r="F130" s="134"/>
      <c r="G130" s="132">
        <f>D130</f>
        <v>8.0000000000000002E-3</v>
      </c>
      <c r="H130" s="187"/>
      <c r="I130" s="187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</row>
    <row r="131" spans="1:77" outlineLevel="1">
      <c r="A131" s="16">
        <f t="shared" si="12"/>
        <v>103</v>
      </c>
      <c r="B131" s="84" t="s">
        <v>185</v>
      </c>
      <c r="C131" s="164" t="s">
        <v>16</v>
      </c>
      <c r="D131" s="164">
        <f>0.014*2</f>
        <v>2.8000000000000001E-2</v>
      </c>
      <c r="E131" s="157"/>
      <c r="F131" s="134"/>
      <c r="G131" s="132">
        <f>D131</f>
        <v>2.8000000000000001E-2</v>
      </c>
      <c r="H131" s="187"/>
      <c r="I131" s="187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</row>
    <row r="132" spans="1:77" outlineLevel="1">
      <c r="A132" s="16">
        <f t="shared" si="12"/>
        <v>104</v>
      </c>
      <c r="B132" s="205" t="s">
        <v>69</v>
      </c>
      <c r="C132" s="164" t="s">
        <v>20</v>
      </c>
      <c r="D132" s="146">
        <v>5.4</v>
      </c>
      <c r="E132" s="149"/>
      <c r="F132" s="134"/>
      <c r="G132" s="140">
        <f>D132</f>
        <v>5.4</v>
      </c>
      <c r="H132" s="187"/>
      <c r="I132" s="187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</row>
    <row r="133" spans="1:77" outlineLevel="1">
      <c r="A133" s="16">
        <f t="shared" si="12"/>
        <v>105</v>
      </c>
      <c r="B133" s="205" t="s">
        <v>70</v>
      </c>
      <c r="C133" s="164" t="s">
        <v>20</v>
      </c>
      <c r="D133" s="146">
        <v>10.8</v>
      </c>
      <c r="E133" s="149"/>
      <c r="F133" s="134"/>
      <c r="G133" s="140">
        <f>D133</f>
        <v>10.8</v>
      </c>
      <c r="H133" s="187"/>
      <c r="I133" s="187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</row>
    <row r="134" spans="1:77" ht="25.5" outlineLevel="1">
      <c r="A134" s="16">
        <f>A133+1</f>
        <v>106</v>
      </c>
      <c r="B134" s="205" t="s">
        <v>177</v>
      </c>
      <c r="C134" s="164" t="s">
        <v>5</v>
      </c>
      <c r="D134" s="164">
        <v>1</v>
      </c>
      <c r="E134" s="164"/>
      <c r="F134" s="219">
        <f>D134</f>
        <v>1</v>
      </c>
      <c r="G134" s="220"/>
      <c r="H134" s="187"/>
      <c r="I134" s="187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</row>
    <row r="135" spans="1:77" s="186" customFormat="1" ht="15" customHeight="1">
      <c r="A135" s="256"/>
      <c r="B135" s="204" t="s">
        <v>411</v>
      </c>
      <c r="C135" s="64"/>
      <c r="D135" s="64"/>
      <c r="E135" s="64"/>
      <c r="F135" s="131"/>
      <c r="G135" s="194"/>
      <c r="H135" s="183"/>
      <c r="I135" s="184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5"/>
      <c r="BI135" s="185"/>
      <c r="BJ135" s="185"/>
      <c r="BK135" s="185"/>
      <c r="BL135" s="185"/>
      <c r="BM135" s="185"/>
      <c r="BN135" s="185"/>
      <c r="BO135" s="185"/>
      <c r="BP135" s="185"/>
      <c r="BQ135" s="185"/>
      <c r="BR135" s="185"/>
      <c r="BS135" s="185"/>
      <c r="BT135" s="185"/>
      <c r="BU135" s="185"/>
      <c r="BV135" s="185"/>
      <c r="BW135" s="185"/>
      <c r="BX135" s="185"/>
      <c r="BY135" s="185"/>
    </row>
    <row r="136" spans="1:77">
      <c r="A136" s="16">
        <f>A78+1</f>
        <v>53</v>
      </c>
      <c r="B136" s="205" t="s">
        <v>145</v>
      </c>
      <c r="C136" s="147" t="s">
        <v>16</v>
      </c>
      <c r="D136" s="143">
        <v>5.5039999999999996</v>
      </c>
      <c r="E136" s="143"/>
      <c r="F136" s="143">
        <f>D136</f>
        <v>5.5039999999999996</v>
      </c>
      <c r="G136" s="195"/>
      <c r="H136" s="190"/>
    </row>
    <row r="137" spans="1:77">
      <c r="A137" s="16">
        <f t="shared" ref="A137:A167" si="16">A136+1</f>
        <v>54</v>
      </c>
      <c r="B137" s="205" t="s">
        <v>71</v>
      </c>
      <c r="C137" s="147" t="s">
        <v>20</v>
      </c>
      <c r="D137" s="145">
        <v>540</v>
      </c>
      <c r="E137" s="143"/>
      <c r="F137" s="134"/>
      <c r="G137" s="145">
        <f>D137</f>
        <v>540</v>
      </c>
      <c r="H137" s="190"/>
    </row>
    <row r="138" spans="1:77">
      <c r="A138" s="16">
        <f t="shared" si="16"/>
        <v>55</v>
      </c>
      <c r="B138" s="205" t="s">
        <v>72</v>
      </c>
      <c r="C138" s="147" t="s">
        <v>3</v>
      </c>
      <c r="D138" s="7">
        <v>5.76</v>
      </c>
      <c r="E138" s="143"/>
      <c r="F138" s="7">
        <f t="shared" ref="F138:F160" si="17">D138</f>
        <v>5.76</v>
      </c>
      <c r="G138" s="66"/>
      <c r="H138" s="190"/>
    </row>
    <row r="139" spans="1:77">
      <c r="A139" s="16">
        <f t="shared" si="16"/>
        <v>56</v>
      </c>
      <c r="B139" s="205" t="s">
        <v>114</v>
      </c>
      <c r="C139" s="147" t="s">
        <v>3</v>
      </c>
      <c r="D139" s="7">
        <v>0.72</v>
      </c>
      <c r="E139" s="145"/>
      <c r="F139" s="134"/>
      <c r="G139" s="7">
        <f>D139</f>
        <v>0.72</v>
      </c>
      <c r="H139" s="190"/>
    </row>
    <row r="140" spans="1:77">
      <c r="A140" s="16">
        <f t="shared" si="16"/>
        <v>57</v>
      </c>
      <c r="B140" s="84" t="s">
        <v>33</v>
      </c>
      <c r="C140" s="164" t="s">
        <v>16</v>
      </c>
      <c r="D140" s="143">
        <v>0.193</v>
      </c>
      <c r="E140" s="145"/>
      <c r="F140" s="134"/>
      <c r="G140" s="143">
        <f>D140</f>
        <v>0.193</v>
      </c>
      <c r="H140" s="190"/>
    </row>
    <row r="141" spans="1:77">
      <c r="A141" s="16">
        <f t="shared" si="16"/>
        <v>58</v>
      </c>
      <c r="B141" s="84" t="s">
        <v>27</v>
      </c>
      <c r="C141" s="164" t="s">
        <v>16</v>
      </c>
      <c r="D141" s="143">
        <v>7.4999999999999997E-2</v>
      </c>
      <c r="E141" s="164"/>
      <c r="F141" s="134"/>
      <c r="G141" s="143">
        <f>D141</f>
        <v>7.4999999999999997E-2</v>
      </c>
      <c r="H141" s="190"/>
    </row>
    <row r="142" spans="1:77">
      <c r="A142" s="16">
        <f t="shared" si="16"/>
        <v>59</v>
      </c>
      <c r="B142" s="84" t="s">
        <v>123</v>
      </c>
      <c r="C142" s="164" t="s">
        <v>16</v>
      </c>
      <c r="D142" s="143">
        <v>4.3999999999999997E-2</v>
      </c>
      <c r="E142" s="164"/>
      <c r="F142" s="143">
        <f t="shared" si="17"/>
        <v>4.3999999999999997E-2</v>
      </c>
      <c r="G142" s="7"/>
      <c r="H142" s="190"/>
    </row>
    <row r="143" spans="1:77">
      <c r="A143" s="16">
        <f t="shared" si="16"/>
        <v>60</v>
      </c>
      <c r="B143" s="84" t="s">
        <v>125</v>
      </c>
      <c r="C143" s="164" t="s">
        <v>16</v>
      </c>
      <c r="D143" s="7">
        <v>0.01</v>
      </c>
      <c r="E143" s="7"/>
      <c r="F143" s="7">
        <f t="shared" si="17"/>
        <v>0.01</v>
      </c>
      <c r="G143" s="7"/>
      <c r="H143" s="190"/>
    </row>
    <row r="144" spans="1:77">
      <c r="A144" s="16">
        <f t="shared" si="16"/>
        <v>61</v>
      </c>
      <c r="B144" s="84" t="s">
        <v>126</v>
      </c>
      <c r="C144" s="164" t="s">
        <v>16</v>
      </c>
      <c r="D144" s="143">
        <v>0.30599999999999999</v>
      </c>
      <c r="E144" s="164"/>
      <c r="F144" s="143">
        <f t="shared" si="17"/>
        <v>0.30599999999999999</v>
      </c>
      <c r="G144" s="7"/>
      <c r="H144" s="190"/>
    </row>
    <row r="145" spans="1:77">
      <c r="A145" s="16">
        <f t="shared" si="16"/>
        <v>62</v>
      </c>
      <c r="B145" s="84" t="s">
        <v>169</v>
      </c>
      <c r="C145" s="164" t="s">
        <v>16</v>
      </c>
      <c r="D145" s="7">
        <v>0.06</v>
      </c>
      <c r="E145" s="7"/>
      <c r="F145" s="7">
        <f t="shared" si="17"/>
        <v>0.06</v>
      </c>
      <c r="G145" s="7"/>
      <c r="H145" s="190"/>
    </row>
    <row r="146" spans="1:77">
      <c r="A146" s="16">
        <f t="shared" si="16"/>
        <v>63</v>
      </c>
      <c r="B146" s="205" t="s">
        <v>69</v>
      </c>
      <c r="C146" s="164" t="s">
        <v>20</v>
      </c>
      <c r="D146" s="164">
        <v>4.8</v>
      </c>
      <c r="E146" s="164"/>
      <c r="F146" s="134"/>
      <c r="G146" s="5">
        <f>D146</f>
        <v>4.8</v>
      </c>
      <c r="H146" s="190"/>
    </row>
    <row r="147" spans="1:77" s="191" customFormat="1">
      <c r="A147" s="16">
        <f t="shared" si="16"/>
        <v>64</v>
      </c>
      <c r="B147" s="205" t="s">
        <v>70</v>
      </c>
      <c r="C147" s="164" t="s">
        <v>20</v>
      </c>
      <c r="D147" s="164">
        <v>9.6</v>
      </c>
      <c r="E147" s="164"/>
      <c r="G147" s="7">
        <f>D147</f>
        <v>9.6</v>
      </c>
      <c r="H147" s="190"/>
      <c r="J147" s="170"/>
      <c r="K147" s="170"/>
      <c r="L147" s="170"/>
      <c r="M147" s="170"/>
      <c r="N147" s="170"/>
      <c r="O147" s="170"/>
      <c r="P147" s="170"/>
      <c r="Q147" s="170"/>
      <c r="R147" s="17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/>
      <c r="BL147" s="180"/>
      <c r="BM147" s="180"/>
      <c r="BN147" s="180"/>
      <c r="BO147" s="180"/>
      <c r="BP147" s="180"/>
      <c r="BQ147" s="180"/>
      <c r="BR147" s="180"/>
      <c r="BS147" s="180"/>
      <c r="BT147" s="180"/>
      <c r="BU147" s="180"/>
      <c r="BV147" s="180"/>
      <c r="BW147" s="180"/>
      <c r="BX147" s="180"/>
      <c r="BY147" s="180"/>
    </row>
    <row r="148" spans="1:77" s="191" customFormat="1">
      <c r="A148" s="16">
        <f t="shared" si="16"/>
        <v>65</v>
      </c>
      <c r="B148" s="205" t="s">
        <v>127</v>
      </c>
      <c r="C148" s="164" t="s">
        <v>5</v>
      </c>
      <c r="D148" s="164">
        <v>1</v>
      </c>
      <c r="E148" s="164"/>
      <c r="F148" s="145">
        <f t="shared" si="17"/>
        <v>1</v>
      </c>
      <c r="G148" s="143"/>
      <c r="H148" s="190"/>
      <c r="J148" s="170"/>
      <c r="K148" s="170"/>
      <c r="L148" s="170"/>
      <c r="M148" s="170"/>
      <c r="N148" s="170"/>
      <c r="O148" s="170"/>
      <c r="P148" s="170"/>
      <c r="Q148" s="170"/>
      <c r="R148" s="17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/>
      <c r="BN148" s="180"/>
      <c r="BO148" s="180"/>
      <c r="BP148" s="180"/>
      <c r="BQ148" s="180"/>
      <c r="BR148" s="180"/>
      <c r="BS148" s="180"/>
      <c r="BT148" s="180"/>
      <c r="BU148" s="180"/>
      <c r="BV148" s="180"/>
      <c r="BW148" s="180"/>
      <c r="BX148" s="180"/>
      <c r="BY148" s="180"/>
    </row>
    <row r="149" spans="1:77" s="191" customFormat="1">
      <c r="A149" s="16">
        <f t="shared" si="16"/>
        <v>66</v>
      </c>
      <c r="B149" s="205" t="s">
        <v>128</v>
      </c>
      <c r="C149" s="164" t="s">
        <v>5</v>
      </c>
      <c r="D149" s="164">
        <v>1</v>
      </c>
      <c r="E149" s="164"/>
      <c r="F149" s="145">
        <f t="shared" si="17"/>
        <v>1</v>
      </c>
      <c r="G149" s="143"/>
      <c r="H149" s="190"/>
      <c r="J149" s="170"/>
      <c r="K149" s="170"/>
      <c r="L149" s="170"/>
      <c r="M149" s="170"/>
      <c r="N149" s="170"/>
      <c r="O149" s="170"/>
      <c r="P149" s="170"/>
      <c r="Q149" s="170"/>
      <c r="R149" s="17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  <c r="BA149" s="180"/>
      <c r="BB149" s="180"/>
      <c r="BC149" s="180"/>
      <c r="BD149" s="180"/>
      <c r="BE149" s="180"/>
      <c r="BF149" s="180"/>
      <c r="BG149" s="180"/>
      <c r="BH149" s="180"/>
      <c r="BI149" s="180"/>
      <c r="BJ149" s="180"/>
      <c r="BK149" s="180"/>
      <c r="BL149" s="180"/>
      <c r="BM149" s="180"/>
      <c r="BN149" s="180"/>
      <c r="BO149" s="180"/>
      <c r="BP149" s="180"/>
      <c r="BQ149" s="180"/>
      <c r="BR149" s="180"/>
      <c r="BS149" s="180"/>
      <c r="BT149" s="180"/>
      <c r="BU149" s="180"/>
      <c r="BV149" s="180"/>
      <c r="BW149" s="180"/>
      <c r="BX149" s="180"/>
      <c r="BY149" s="180"/>
    </row>
    <row r="150" spans="1:77" s="191" customFormat="1">
      <c r="A150" s="16">
        <f t="shared" si="16"/>
        <v>67</v>
      </c>
      <c r="B150" s="205" t="s">
        <v>73</v>
      </c>
      <c r="C150" s="164" t="s">
        <v>5</v>
      </c>
      <c r="D150" s="164">
        <v>1</v>
      </c>
      <c r="E150" s="164"/>
      <c r="F150" s="145">
        <f t="shared" si="17"/>
        <v>1</v>
      </c>
      <c r="G150" s="49"/>
      <c r="H150" s="190"/>
      <c r="J150" s="170"/>
      <c r="K150" s="170"/>
      <c r="L150" s="170"/>
      <c r="M150" s="170"/>
      <c r="N150" s="170"/>
      <c r="O150" s="170"/>
      <c r="P150" s="170"/>
      <c r="Q150" s="170"/>
      <c r="R150" s="17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</row>
    <row r="151" spans="1:77" s="191" customFormat="1">
      <c r="A151" s="16">
        <f t="shared" si="16"/>
        <v>68</v>
      </c>
      <c r="B151" s="205" t="s">
        <v>32</v>
      </c>
      <c r="C151" s="164" t="s">
        <v>16</v>
      </c>
      <c r="D151" s="143">
        <f>4.4/1000</f>
        <v>4.4000000000000003E-3</v>
      </c>
      <c r="E151" s="164"/>
      <c r="G151" s="143">
        <f>D151</f>
        <v>4.4000000000000003E-3</v>
      </c>
      <c r="H151" s="190"/>
      <c r="J151" s="170"/>
      <c r="K151" s="170"/>
      <c r="L151" s="170"/>
      <c r="M151" s="170"/>
      <c r="N151" s="170"/>
      <c r="O151" s="170"/>
      <c r="P151" s="170"/>
      <c r="Q151" s="170"/>
      <c r="R151" s="17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180"/>
      <c r="BD151" s="180"/>
      <c r="BE151" s="180"/>
      <c r="BF151" s="180"/>
      <c r="BG151" s="180"/>
      <c r="BH151" s="180"/>
      <c r="BI151" s="180"/>
      <c r="BJ151" s="180"/>
      <c r="BK151" s="180"/>
      <c r="BL151" s="180"/>
      <c r="BM151" s="180"/>
      <c r="BN151" s="180"/>
      <c r="BO151" s="180"/>
      <c r="BP151" s="180"/>
      <c r="BQ151" s="180"/>
      <c r="BR151" s="180"/>
      <c r="BS151" s="180"/>
      <c r="BT151" s="180"/>
      <c r="BU151" s="180"/>
      <c r="BV151" s="180"/>
      <c r="BW151" s="180"/>
      <c r="BX151" s="180"/>
      <c r="BY151" s="180"/>
    </row>
    <row r="152" spans="1:77" s="191" customFormat="1">
      <c r="A152" s="16">
        <f t="shared" si="16"/>
        <v>69</v>
      </c>
      <c r="B152" s="205" t="s">
        <v>34</v>
      </c>
      <c r="C152" s="164" t="s">
        <v>5</v>
      </c>
      <c r="D152" s="164">
        <v>6</v>
      </c>
      <c r="E152" s="164"/>
      <c r="F152" s="145">
        <f t="shared" si="17"/>
        <v>6</v>
      </c>
      <c r="G152" s="145"/>
      <c r="H152" s="190"/>
      <c r="J152" s="170"/>
      <c r="K152" s="170"/>
      <c r="L152" s="170"/>
      <c r="M152" s="170"/>
      <c r="N152" s="170"/>
      <c r="O152" s="170"/>
      <c r="P152" s="170"/>
      <c r="Q152" s="170"/>
      <c r="R152" s="17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0"/>
      <c r="BX152" s="180"/>
      <c r="BY152" s="180"/>
    </row>
    <row r="153" spans="1:77" s="191" customFormat="1">
      <c r="A153" s="16">
        <f t="shared" si="16"/>
        <v>70</v>
      </c>
      <c r="B153" s="205" t="s">
        <v>35</v>
      </c>
      <c r="C153" s="164" t="s">
        <v>5</v>
      </c>
      <c r="D153" s="164">
        <v>6</v>
      </c>
      <c r="E153" s="164"/>
      <c r="F153" s="145">
        <f t="shared" si="17"/>
        <v>6</v>
      </c>
      <c r="G153" s="145"/>
      <c r="H153" s="190"/>
      <c r="J153" s="170"/>
      <c r="K153" s="170"/>
      <c r="L153" s="170"/>
      <c r="M153" s="170"/>
      <c r="N153" s="170"/>
      <c r="O153" s="170"/>
      <c r="P153" s="170"/>
      <c r="Q153" s="170"/>
      <c r="R153" s="17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</row>
    <row r="154" spans="1:77" s="191" customFormat="1">
      <c r="A154" s="16">
        <f t="shared" si="16"/>
        <v>71</v>
      </c>
      <c r="B154" s="205" t="s">
        <v>36</v>
      </c>
      <c r="C154" s="164" t="s">
        <v>5</v>
      </c>
      <c r="D154" s="164">
        <v>6</v>
      </c>
      <c r="E154" s="164"/>
      <c r="F154" s="145">
        <f t="shared" si="17"/>
        <v>6</v>
      </c>
      <c r="G154" s="145"/>
      <c r="H154" s="190"/>
      <c r="J154" s="170"/>
      <c r="K154" s="170"/>
      <c r="L154" s="170"/>
      <c r="M154" s="170"/>
      <c r="N154" s="170"/>
      <c r="O154" s="170"/>
      <c r="P154" s="170"/>
      <c r="Q154" s="170"/>
      <c r="R154" s="17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0"/>
      <c r="BL154" s="180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0"/>
      <c r="BX154" s="180"/>
      <c r="BY154" s="180"/>
    </row>
    <row r="155" spans="1:77" s="191" customFormat="1">
      <c r="A155" s="16">
        <f t="shared" si="16"/>
        <v>72</v>
      </c>
      <c r="B155" s="205" t="s">
        <v>37</v>
      </c>
      <c r="C155" s="164" t="s">
        <v>5</v>
      </c>
      <c r="D155" s="164">
        <v>4</v>
      </c>
      <c r="E155" s="164"/>
      <c r="F155" s="145">
        <f t="shared" si="17"/>
        <v>4</v>
      </c>
      <c r="G155" s="145"/>
      <c r="H155" s="190"/>
      <c r="J155" s="170"/>
      <c r="K155" s="170"/>
      <c r="L155" s="170"/>
      <c r="M155" s="170"/>
      <c r="N155" s="170"/>
      <c r="O155" s="170"/>
      <c r="P155" s="170"/>
      <c r="Q155" s="170"/>
      <c r="R155" s="17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</row>
    <row r="156" spans="1:77" s="191" customFormat="1">
      <c r="A156" s="16">
        <f t="shared" si="16"/>
        <v>73</v>
      </c>
      <c r="B156" s="205" t="s">
        <v>38</v>
      </c>
      <c r="C156" s="164" t="s">
        <v>5</v>
      </c>
      <c r="D156" s="164">
        <v>4</v>
      </c>
      <c r="E156" s="164"/>
      <c r="F156" s="145">
        <f t="shared" si="17"/>
        <v>4</v>
      </c>
      <c r="G156" s="145"/>
      <c r="H156" s="190"/>
      <c r="J156" s="170"/>
      <c r="K156" s="170"/>
      <c r="L156" s="170"/>
      <c r="M156" s="170"/>
      <c r="N156" s="170"/>
      <c r="O156" s="170"/>
      <c r="P156" s="170"/>
      <c r="Q156" s="170"/>
      <c r="R156" s="17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0"/>
      <c r="BX156" s="180"/>
      <c r="BY156" s="180"/>
    </row>
    <row r="157" spans="1:77" s="191" customFormat="1">
      <c r="A157" s="16">
        <f t="shared" si="16"/>
        <v>74</v>
      </c>
      <c r="B157" s="205" t="s">
        <v>39</v>
      </c>
      <c r="C157" s="164" t="s">
        <v>5</v>
      </c>
      <c r="D157" s="164">
        <v>4</v>
      </c>
      <c r="E157" s="164"/>
      <c r="F157" s="145">
        <f t="shared" si="17"/>
        <v>4</v>
      </c>
      <c r="G157" s="145"/>
      <c r="H157" s="190"/>
      <c r="J157" s="170"/>
      <c r="K157" s="170"/>
      <c r="L157" s="170"/>
      <c r="M157" s="170"/>
      <c r="N157" s="170"/>
      <c r="O157" s="170"/>
      <c r="P157" s="170"/>
      <c r="Q157" s="170"/>
      <c r="R157" s="17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0"/>
      <c r="BL157" s="180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0"/>
      <c r="BX157" s="180"/>
      <c r="BY157" s="180"/>
    </row>
    <row r="158" spans="1:77" s="191" customFormat="1">
      <c r="A158" s="16">
        <f t="shared" si="16"/>
        <v>75</v>
      </c>
      <c r="B158" s="205" t="s">
        <v>88</v>
      </c>
      <c r="C158" s="164" t="s">
        <v>5</v>
      </c>
      <c r="D158" s="164">
        <v>32</v>
      </c>
      <c r="E158" s="164"/>
      <c r="F158" s="145">
        <f t="shared" si="17"/>
        <v>32</v>
      </c>
      <c r="G158" s="145"/>
      <c r="H158" s="190"/>
      <c r="J158" s="170"/>
      <c r="K158" s="170"/>
      <c r="L158" s="170"/>
      <c r="M158" s="170"/>
      <c r="N158" s="170"/>
      <c r="O158" s="170"/>
      <c r="P158" s="170"/>
      <c r="Q158" s="170"/>
      <c r="R158" s="17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</row>
    <row r="159" spans="1:77" s="191" customFormat="1">
      <c r="A159" s="16">
        <f t="shared" si="16"/>
        <v>76</v>
      </c>
      <c r="B159" s="205" t="s">
        <v>89</v>
      </c>
      <c r="C159" s="164" t="s">
        <v>5</v>
      </c>
      <c r="D159" s="164">
        <v>64</v>
      </c>
      <c r="E159" s="164"/>
      <c r="F159" s="145">
        <f t="shared" si="17"/>
        <v>64</v>
      </c>
      <c r="G159" s="145"/>
      <c r="H159" s="190"/>
      <c r="J159" s="170"/>
      <c r="K159" s="170"/>
      <c r="L159" s="170"/>
      <c r="M159" s="170"/>
      <c r="N159" s="170"/>
      <c r="O159" s="170"/>
      <c r="P159" s="170"/>
      <c r="Q159" s="170"/>
      <c r="R159" s="17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  <c r="BA159" s="180"/>
      <c r="BB159" s="180"/>
      <c r="BC159" s="180"/>
      <c r="BD159" s="180"/>
      <c r="BE159" s="180"/>
      <c r="BF159" s="180"/>
      <c r="BG159" s="180"/>
      <c r="BH159" s="180"/>
      <c r="BI159" s="180"/>
      <c r="BJ159" s="180"/>
      <c r="BK159" s="180"/>
      <c r="BL159" s="180"/>
      <c r="BM159" s="180"/>
      <c r="BN159" s="180"/>
      <c r="BO159" s="180"/>
      <c r="BP159" s="180"/>
      <c r="BQ159" s="180"/>
      <c r="BR159" s="180"/>
      <c r="BS159" s="180"/>
      <c r="BT159" s="180"/>
      <c r="BU159" s="180"/>
      <c r="BV159" s="180"/>
      <c r="BW159" s="180"/>
      <c r="BX159" s="180"/>
      <c r="BY159" s="180"/>
    </row>
    <row r="160" spans="1:77" s="191" customFormat="1">
      <c r="A160" s="16">
        <f t="shared" si="16"/>
        <v>77</v>
      </c>
      <c r="B160" s="205" t="s">
        <v>90</v>
      </c>
      <c r="C160" s="164" t="s">
        <v>5</v>
      </c>
      <c r="D160" s="164">
        <v>64</v>
      </c>
      <c r="E160" s="164"/>
      <c r="F160" s="145">
        <f t="shared" si="17"/>
        <v>64</v>
      </c>
      <c r="G160" s="145"/>
      <c r="H160" s="190"/>
      <c r="J160" s="170"/>
      <c r="K160" s="170"/>
      <c r="L160" s="170"/>
      <c r="M160" s="170"/>
      <c r="N160" s="170"/>
      <c r="O160" s="170"/>
      <c r="P160" s="170"/>
      <c r="Q160" s="170"/>
      <c r="R160" s="17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  <c r="BA160" s="180"/>
      <c r="BB160" s="180"/>
      <c r="BC160" s="180"/>
      <c r="BD160" s="180"/>
      <c r="BE160" s="180"/>
      <c r="BF160" s="180"/>
      <c r="BG160" s="180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/>
      <c r="BX160" s="180"/>
      <c r="BY160" s="180"/>
    </row>
    <row r="161" spans="1:77" s="191" customFormat="1">
      <c r="A161" s="16">
        <f t="shared" si="16"/>
        <v>78</v>
      </c>
      <c r="B161" s="205" t="s">
        <v>148</v>
      </c>
      <c r="C161" s="164" t="s">
        <v>16</v>
      </c>
      <c r="D161" s="143">
        <v>0.123</v>
      </c>
      <c r="E161" s="164"/>
      <c r="G161" s="143">
        <f t="shared" ref="G161:G167" si="18">D161</f>
        <v>0.123</v>
      </c>
      <c r="H161" s="190"/>
      <c r="J161" s="170"/>
      <c r="K161" s="170"/>
      <c r="L161" s="170"/>
      <c r="M161" s="170"/>
      <c r="N161" s="170"/>
      <c r="O161" s="170"/>
      <c r="P161" s="170"/>
      <c r="Q161" s="170"/>
      <c r="R161" s="17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  <c r="BA161" s="180"/>
      <c r="BB161" s="180"/>
      <c r="BC161" s="180"/>
      <c r="BD161" s="180"/>
      <c r="BE161" s="180"/>
      <c r="BF161" s="180"/>
      <c r="BG161" s="18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</row>
    <row r="162" spans="1:77" s="191" customFormat="1">
      <c r="A162" s="16">
        <f t="shared" si="16"/>
        <v>79</v>
      </c>
      <c r="B162" s="205" t="s">
        <v>110</v>
      </c>
      <c r="C162" s="164" t="s">
        <v>16</v>
      </c>
      <c r="D162" s="143">
        <v>0.16600000000000001</v>
      </c>
      <c r="E162" s="164"/>
      <c r="G162" s="143">
        <f t="shared" si="18"/>
        <v>0.16600000000000001</v>
      </c>
      <c r="H162" s="190"/>
      <c r="J162" s="170"/>
      <c r="K162" s="170"/>
      <c r="L162" s="170"/>
      <c r="M162" s="170"/>
      <c r="N162" s="170"/>
      <c r="O162" s="170"/>
      <c r="P162" s="170"/>
      <c r="Q162" s="170"/>
      <c r="R162" s="17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0"/>
      <c r="BE162" s="180"/>
      <c r="BF162" s="180"/>
      <c r="BG162" s="180"/>
      <c r="BH162" s="180"/>
      <c r="BI162" s="180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</row>
    <row r="163" spans="1:77">
      <c r="A163" s="16">
        <f t="shared" si="16"/>
        <v>80</v>
      </c>
      <c r="B163" s="205" t="s">
        <v>19</v>
      </c>
      <c r="C163" s="164" t="s">
        <v>16</v>
      </c>
      <c r="D163" s="7">
        <v>0.09</v>
      </c>
      <c r="E163" s="7"/>
      <c r="F163" s="218"/>
      <c r="G163" s="7">
        <f t="shared" si="18"/>
        <v>0.09</v>
      </c>
      <c r="H163" s="190"/>
    </row>
    <row r="164" spans="1:77">
      <c r="A164" s="16">
        <f t="shared" si="16"/>
        <v>81</v>
      </c>
      <c r="B164" s="205" t="s">
        <v>28</v>
      </c>
      <c r="C164" s="164" t="s">
        <v>16</v>
      </c>
      <c r="D164" s="143">
        <v>8.5000000000000006E-2</v>
      </c>
      <c r="E164" s="164"/>
      <c r="G164" s="143">
        <f t="shared" si="18"/>
        <v>8.5000000000000006E-2</v>
      </c>
      <c r="H164" s="190"/>
    </row>
    <row r="165" spans="1:77">
      <c r="A165" s="16">
        <f t="shared" si="16"/>
        <v>82</v>
      </c>
      <c r="B165" s="205" t="s">
        <v>119</v>
      </c>
      <c r="C165" s="164" t="s">
        <v>16</v>
      </c>
      <c r="D165" s="143">
        <v>1.7999999999999999E-2</v>
      </c>
      <c r="E165" s="164"/>
      <c r="F165" s="134"/>
      <c r="G165" s="143">
        <f t="shared" si="18"/>
        <v>1.7999999999999999E-2</v>
      </c>
      <c r="H165" s="190"/>
    </row>
    <row r="166" spans="1:77">
      <c r="A166" s="16">
        <f t="shared" si="16"/>
        <v>83</v>
      </c>
      <c r="B166" s="205" t="s">
        <v>120</v>
      </c>
      <c r="C166" s="164" t="s">
        <v>16</v>
      </c>
      <c r="D166" s="143">
        <v>6.0000000000000001E-3</v>
      </c>
      <c r="E166" s="164"/>
      <c r="F166" s="134"/>
      <c r="G166" s="143">
        <f t="shared" si="18"/>
        <v>6.0000000000000001E-3</v>
      </c>
      <c r="H166" s="190"/>
    </row>
    <row r="167" spans="1:77">
      <c r="A167" s="16">
        <f t="shared" si="16"/>
        <v>84</v>
      </c>
      <c r="B167" s="205" t="s">
        <v>121</v>
      </c>
      <c r="C167" s="164" t="s">
        <v>16</v>
      </c>
      <c r="D167" s="143">
        <v>8.9999999999999993E-3</v>
      </c>
      <c r="E167" s="164"/>
      <c r="F167" s="134"/>
      <c r="G167" s="143">
        <f t="shared" si="18"/>
        <v>8.9999999999999993E-3</v>
      </c>
      <c r="H167" s="190"/>
    </row>
    <row r="168" spans="1:77" s="187" customFormat="1">
      <c r="A168" s="16"/>
      <c r="B168" s="206" t="s">
        <v>83</v>
      </c>
      <c r="C168" s="164"/>
      <c r="D168" s="164"/>
      <c r="E168" s="164"/>
      <c r="F168" s="134"/>
      <c r="G168" s="48"/>
      <c r="H168" s="190"/>
      <c r="I168" s="191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</row>
    <row r="169" spans="1:77" outlineLevel="1">
      <c r="A169" s="16">
        <f>A167+1</f>
        <v>85</v>
      </c>
      <c r="B169" s="205" t="s">
        <v>29</v>
      </c>
      <c r="C169" s="147" t="s">
        <v>16</v>
      </c>
      <c r="D169" s="143">
        <v>5.181</v>
      </c>
      <c r="E169" s="143"/>
      <c r="G169" s="132">
        <f>D169</f>
        <v>5.181</v>
      </c>
      <c r="H169" s="187"/>
      <c r="I169" s="187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</row>
    <row r="170" spans="1:77" outlineLevel="1">
      <c r="A170" s="16">
        <f>A169+1</f>
        <v>86</v>
      </c>
      <c r="B170" s="205" t="s">
        <v>71</v>
      </c>
      <c r="C170" s="147" t="s">
        <v>20</v>
      </c>
      <c r="D170" s="145">
        <v>818</v>
      </c>
      <c r="E170" s="145"/>
      <c r="F170" s="221"/>
      <c r="G170" s="139">
        <f>D170</f>
        <v>818</v>
      </c>
      <c r="H170" s="187"/>
      <c r="I170" s="187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  <c r="BY170" s="169"/>
    </row>
    <row r="171" spans="1:77" outlineLevel="1">
      <c r="A171" s="16">
        <f t="shared" ref="A171:A201" si="19">A170+1</f>
        <v>87</v>
      </c>
      <c r="B171" s="205" t="s">
        <v>72</v>
      </c>
      <c r="C171" s="147" t="s">
        <v>3</v>
      </c>
      <c r="D171" s="7">
        <v>4.0199999999999996</v>
      </c>
      <c r="E171" s="143"/>
      <c r="F171" s="216">
        <f t="shared" ref="F171:F195" si="20">D171</f>
        <v>4.0199999999999996</v>
      </c>
      <c r="G171" s="187"/>
      <c r="H171" s="187"/>
      <c r="I171" s="187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</row>
    <row r="172" spans="1:77" outlineLevel="1">
      <c r="A172" s="16">
        <f t="shared" si="19"/>
        <v>88</v>
      </c>
      <c r="B172" s="205" t="s">
        <v>114</v>
      </c>
      <c r="C172" s="147" t="s">
        <v>3</v>
      </c>
      <c r="D172" s="145">
        <v>1</v>
      </c>
      <c r="E172" s="143"/>
      <c r="F172" s="134"/>
      <c r="G172" s="139">
        <f>D172</f>
        <v>1</v>
      </c>
      <c r="H172" s="187"/>
      <c r="I172" s="187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</row>
    <row r="173" spans="1:77" outlineLevel="1">
      <c r="A173" s="16">
        <f t="shared" si="19"/>
        <v>89</v>
      </c>
      <c r="B173" s="84" t="s">
        <v>132</v>
      </c>
      <c r="C173" s="164" t="s">
        <v>16</v>
      </c>
      <c r="D173" s="143">
        <v>2.4710000000000001</v>
      </c>
      <c r="E173" s="143"/>
      <c r="F173" s="132">
        <f t="shared" si="20"/>
        <v>2.4710000000000001</v>
      </c>
      <c r="G173" s="187"/>
      <c r="H173" s="187"/>
      <c r="I173" s="187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</row>
    <row r="174" spans="1:77" outlineLevel="1">
      <c r="A174" s="16">
        <f t="shared" si="19"/>
        <v>90</v>
      </c>
      <c r="B174" s="84" t="s">
        <v>40</v>
      </c>
      <c r="C174" s="164" t="s">
        <v>16</v>
      </c>
      <c r="D174" s="143">
        <v>0.39200000000000002</v>
      </c>
      <c r="E174" s="143"/>
      <c r="G174" s="132">
        <f>D174</f>
        <v>0.39200000000000002</v>
      </c>
      <c r="H174" s="187"/>
      <c r="I174" s="187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</row>
    <row r="175" spans="1:77" outlineLevel="1">
      <c r="A175" s="16">
        <f t="shared" si="19"/>
        <v>91</v>
      </c>
      <c r="B175" s="84" t="s">
        <v>27</v>
      </c>
      <c r="C175" s="164" t="s">
        <v>16</v>
      </c>
      <c r="D175" s="143">
        <v>0.314</v>
      </c>
      <c r="E175" s="143"/>
      <c r="F175" s="134"/>
      <c r="G175" s="132">
        <f>D175</f>
        <v>0.314</v>
      </c>
      <c r="H175" s="187"/>
      <c r="I175" s="187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</row>
    <row r="176" spans="1:77" outlineLevel="1">
      <c r="A176" s="16">
        <f t="shared" si="19"/>
        <v>92</v>
      </c>
      <c r="B176" s="84" t="s">
        <v>132</v>
      </c>
      <c r="C176" s="164" t="s">
        <v>16</v>
      </c>
      <c r="D176" s="143">
        <v>3.2450000000000001</v>
      </c>
      <c r="E176" s="143"/>
      <c r="F176" s="132">
        <f t="shared" si="20"/>
        <v>3.2450000000000001</v>
      </c>
      <c r="G176" s="187"/>
      <c r="H176" s="187"/>
      <c r="I176" s="187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  <c r="BY176" s="169"/>
    </row>
    <row r="177" spans="1:77" outlineLevel="1">
      <c r="A177" s="16">
        <f t="shared" si="19"/>
        <v>93</v>
      </c>
      <c r="B177" s="84" t="s">
        <v>40</v>
      </c>
      <c r="C177" s="164" t="s">
        <v>16</v>
      </c>
      <c r="D177" s="7">
        <v>0.78</v>
      </c>
      <c r="E177" s="7"/>
      <c r="G177" s="216">
        <f>D177</f>
        <v>0.78</v>
      </c>
      <c r="H177" s="187"/>
      <c r="I177" s="187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/>
      <c r="BX177" s="169"/>
      <c r="BY177" s="169"/>
    </row>
    <row r="178" spans="1:77" outlineLevel="1">
      <c r="A178" s="16">
        <f t="shared" si="19"/>
        <v>94</v>
      </c>
      <c r="B178" s="84" t="s">
        <v>27</v>
      </c>
      <c r="C178" s="164" t="s">
        <v>16</v>
      </c>
      <c r="D178" s="143">
        <v>0.33800000000000002</v>
      </c>
      <c r="E178" s="143"/>
      <c r="F178" s="134"/>
      <c r="G178" s="132">
        <f>D178</f>
        <v>0.33800000000000002</v>
      </c>
      <c r="H178" s="187"/>
      <c r="I178" s="187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  <c r="BY178" s="169"/>
    </row>
    <row r="179" spans="1:77" s="197" customFormat="1" outlineLevel="1">
      <c r="A179" s="16">
        <f t="shared" si="19"/>
        <v>95</v>
      </c>
      <c r="B179" s="84" t="s">
        <v>25</v>
      </c>
      <c r="C179" s="164" t="s">
        <v>16</v>
      </c>
      <c r="D179" s="143">
        <f>0.04*31.4*69/1000</f>
        <v>8.6664000000000005E-2</v>
      </c>
      <c r="E179" s="50"/>
      <c r="F179" s="196"/>
      <c r="G179" s="132">
        <f>D179</f>
        <v>8.6664000000000005E-2</v>
      </c>
      <c r="H179" s="196"/>
      <c r="I179" s="196"/>
    </row>
    <row r="180" spans="1:77" outlineLevel="1">
      <c r="A180" s="16">
        <f t="shared" si="19"/>
        <v>96</v>
      </c>
      <c r="B180" s="84" t="s">
        <v>132</v>
      </c>
      <c r="C180" s="164" t="s">
        <v>16</v>
      </c>
      <c r="D180" s="143">
        <v>9.5000000000000001E-2</v>
      </c>
      <c r="E180" s="143"/>
      <c r="F180" s="132">
        <f t="shared" si="20"/>
        <v>9.5000000000000001E-2</v>
      </c>
      <c r="G180" s="187"/>
      <c r="H180" s="187"/>
      <c r="I180" s="187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  <c r="BY180" s="169"/>
    </row>
    <row r="181" spans="1:77" outlineLevel="1">
      <c r="A181" s="16">
        <f t="shared" si="19"/>
        <v>97</v>
      </c>
      <c r="B181" s="84" t="s">
        <v>40</v>
      </c>
      <c r="C181" s="164" t="s">
        <v>16</v>
      </c>
      <c r="D181" s="143">
        <v>8.9999999999999993E-3</v>
      </c>
      <c r="E181" s="143"/>
      <c r="G181" s="132">
        <f>D181</f>
        <v>8.9999999999999993E-3</v>
      </c>
      <c r="H181" s="187"/>
      <c r="I181" s="187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  <c r="BY181" s="169"/>
    </row>
    <row r="182" spans="1:77" outlineLevel="1">
      <c r="A182" s="16">
        <f t="shared" si="19"/>
        <v>98</v>
      </c>
      <c r="B182" s="84" t="s">
        <v>27</v>
      </c>
      <c r="C182" s="164" t="s">
        <v>16</v>
      </c>
      <c r="D182" s="7">
        <v>0.01</v>
      </c>
      <c r="E182" s="7"/>
      <c r="F182" s="218"/>
      <c r="G182" s="216">
        <f>D182</f>
        <v>0.01</v>
      </c>
      <c r="H182" s="187"/>
      <c r="I182" s="187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</row>
    <row r="183" spans="1:77" outlineLevel="1">
      <c r="A183" s="16">
        <f t="shared" si="19"/>
        <v>99</v>
      </c>
      <c r="B183" s="84" t="s">
        <v>132</v>
      </c>
      <c r="C183" s="164" t="s">
        <v>16</v>
      </c>
      <c r="D183" s="143">
        <v>1.4999999999999999E-2</v>
      </c>
      <c r="E183" s="143"/>
      <c r="F183" s="132">
        <f t="shared" si="20"/>
        <v>1.4999999999999999E-2</v>
      </c>
      <c r="G183" s="187"/>
      <c r="H183" s="187"/>
      <c r="I183" s="187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  <c r="BM183" s="169"/>
      <c r="BN183" s="169"/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  <c r="BY183" s="169"/>
    </row>
    <row r="184" spans="1:77" outlineLevel="1">
      <c r="A184" s="16">
        <f t="shared" si="19"/>
        <v>100</v>
      </c>
      <c r="B184" s="84" t="s">
        <v>40</v>
      </c>
      <c r="C184" s="164" t="s">
        <v>16</v>
      </c>
      <c r="D184" s="143">
        <v>6.0000000000000001E-3</v>
      </c>
      <c r="E184" s="143"/>
      <c r="G184" s="132">
        <f>D184</f>
        <v>6.0000000000000001E-3</v>
      </c>
      <c r="H184" s="187"/>
      <c r="I184" s="187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  <c r="BY184" s="169"/>
    </row>
    <row r="185" spans="1:77" outlineLevel="1">
      <c r="A185" s="16">
        <f t="shared" si="19"/>
        <v>101</v>
      </c>
      <c r="B185" s="84" t="s">
        <v>27</v>
      </c>
      <c r="C185" s="164" t="s">
        <v>16</v>
      </c>
      <c r="D185" s="143">
        <v>5.0000000000000001E-3</v>
      </c>
      <c r="E185" s="143"/>
      <c r="F185" s="134"/>
      <c r="G185" s="132">
        <f>D185</f>
        <v>5.0000000000000001E-3</v>
      </c>
      <c r="H185" s="187"/>
      <c r="I185" s="187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  <c r="BV185" s="169"/>
      <c r="BW185" s="169"/>
      <c r="BX185" s="169"/>
      <c r="BY185" s="169"/>
    </row>
    <row r="186" spans="1:77" outlineLevel="1">
      <c r="A186" s="16">
        <f t="shared" si="19"/>
        <v>102</v>
      </c>
      <c r="B186" s="84" t="s">
        <v>132</v>
      </c>
      <c r="C186" s="164" t="s">
        <v>16</v>
      </c>
      <c r="D186" s="143">
        <v>0.16500000000000001</v>
      </c>
      <c r="E186" s="143"/>
      <c r="F186" s="132">
        <f t="shared" si="20"/>
        <v>0.16500000000000001</v>
      </c>
      <c r="G186" s="187"/>
      <c r="H186" s="187"/>
      <c r="I186" s="187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  <c r="BY186" s="169"/>
    </row>
    <row r="187" spans="1:77" outlineLevel="1">
      <c r="A187" s="16">
        <f t="shared" si="19"/>
        <v>103</v>
      </c>
      <c r="B187" s="84" t="s">
        <v>40</v>
      </c>
      <c r="C187" s="164" t="s">
        <v>16</v>
      </c>
      <c r="D187" s="143">
        <v>2.8000000000000001E-2</v>
      </c>
      <c r="E187" s="143"/>
      <c r="G187" s="132">
        <f>D187</f>
        <v>2.8000000000000001E-2</v>
      </c>
      <c r="H187" s="187"/>
      <c r="I187" s="187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  <c r="BM187" s="169"/>
      <c r="BN187" s="169"/>
      <c r="BO187" s="169"/>
      <c r="BP187" s="169"/>
      <c r="BQ187" s="169"/>
      <c r="BR187" s="169"/>
      <c r="BS187" s="169"/>
      <c r="BT187" s="169"/>
      <c r="BU187" s="169"/>
      <c r="BV187" s="169"/>
      <c r="BW187" s="169"/>
      <c r="BX187" s="169"/>
      <c r="BY187" s="169"/>
    </row>
    <row r="188" spans="1:77" outlineLevel="1">
      <c r="A188" s="16">
        <f t="shared" si="19"/>
        <v>104</v>
      </c>
      <c r="B188" s="205" t="s">
        <v>124</v>
      </c>
      <c r="C188" s="164" t="s">
        <v>16</v>
      </c>
      <c r="D188" s="143">
        <v>0.309</v>
      </c>
      <c r="E188" s="143"/>
      <c r="F188" s="134"/>
      <c r="G188" s="132">
        <f>D188</f>
        <v>0.309</v>
      </c>
      <c r="H188" s="187"/>
      <c r="I188" s="187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</row>
    <row r="189" spans="1:77" outlineLevel="1">
      <c r="A189" s="16">
        <f t="shared" si="19"/>
        <v>105</v>
      </c>
      <c r="B189" s="205" t="s">
        <v>116</v>
      </c>
      <c r="C189" s="164" t="s">
        <v>16</v>
      </c>
      <c r="D189" s="143">
        <v>0.26900000000000002</v>
      </c>
      <c r="E189" s="143"/>
      <c r="G189" s="132">
        <f>D189</f>
        <v>0.26900000000000002</v>
      </c>
      <c r="H189" s="187"/>
      <c r="I189" s="187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  <c r="BY189" s="169"/>
    </row>
    <row r="190" spans="1:77" outlineLevel="1">
      <c r="A190" s="16">
        <f t="shared" si="19"/>
        <v>106</v>
      </c>
      <c r="B190" s="84" t="s">
        <v>132</v>
      </c>
      <c r="C190" s="164" t="s">
        <v>16</v>
      </c>
      <c r="D190" s="143">
        <v>1.4999999999999999E-2</v>
      </c>
      <c r="E190" s="143"/>
      <c r="F190" s="132">
        <f t="shared" si="20"/>
        <v>1.4999999999999999E-2</v>
      </c>
      <c r="G190" s="187"/>
      <c r="H190" s="187"/>
      <c r="I190" s="187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  <c r="BY190" s="169"/>
    </row>
    <row r="191" spans="1:77" outlineLevel="1">
      <c r="A191" s="16">
        <f t="shared" si="19"/>
        <v>107</v>
      </c>
      <c r="B191" s="205" t="s">
        <v>110</v>
      </c>
      <c r="C191" s="164" t="s">
        <v>16</v>
      </c>
      <c r="D191" s="143">
        <v>8.3000000000000004E-2</v>
      </c>
      <c r="E191" s="143"/>
      <c r="G191" s="132">
        <f>D191</f>
        <v>8.3000000000000004E-2</v>
      </c>
      <c r="H191" s="187"/>
      <c r="I191" s="187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</row>
    <row r="192" spans="1:77" outlineLevel="1">
      <c r="A192" s="16">
        <f t="shared" si="19"/>
        <v>108</v>
      </c>
      <c r="B192" s="205" t="s">
        <v>117</v>
      </c>
      <c r="C192" s="164" t="s">
        <v>16</v>
      </c>
      <c r="D192" s="143">
        <v>2E-3</v>
      </c>
      <c r="E192" s="143"/>
      <c r="F192" s="134"/>
      <c r="G192" s="132">
        <f>D192</f>
        <v>2E-3</v>
      </c>
      <c r="H192" s="187"/>
      <c r="I192" s="187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  <c r="BY192" s="169"/>
    </row>
    <row r="193" spans="1:77" outlineLevel="1">
      <c r="A193" s="16">
        <f t="shared" si="19"/>
        <v>109</v>
      </c>
      <c r="B193" s="84" t="s">
        <v>27</v>
      </c>
      <c r="C193" s="164" t="s">
        <v>16</v>
      </c>
      <c r="D193" s="143">
        <v>5.5E-2</v>
      </c>
      <c r="E193" s="143"/>
      <c r="F193" s="134"/>
      <c r="G193" s="132">
        <f>D193</f>
        <v>5.5E-2</v>
      </c>
      <c r="H193" s="187"/>
      <c r="I193" s="187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  <c r="BY193" s="169"/>
    </row>
    <row r="194" spans="1:77" outlineLevel="1">
      <c r="A194" s="16">
        <f t="shared" si="19"/>
        <v>110</v>
      </c>
      <c r="B194" s="84" t="s">
        <v>40</v>
      </c>
      <c r="C194" s="164" t="s">
        <v>16</v>
      </c>
      <c r="D194" s="143">
        <v>4.2000000000000003E-2</v>
      </c>
      <c r="E194" s="143"/>
      <c r="G194" s="132">
        <f>D194</f>
        <v>4.2000000000000003E-2</v>
      </c>
      <c r="H194" s="187"/>
      <c r="I194" s="187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  <c r="BY194" s="169"/>
    </row>
    <row r="195" spans="1:77" outlineLevel="1">
      <c r="A195" s="16">
        <f t="shared" si="19"/>
        <v>111</v>
      </c>
      <c r="B195" s="84" t="s">
        <v>132</v>
      </c>
      <c r="C195" s="164" t="s">
        <v>16</v>
      </c>
      <c r="D195" s="143">
        <v>17.471</v>
      </c>
      <c r="E195" s="143"/>
      <c r="F195" s="132">
        <f t="shared" si="20"/>
        <v>17.471</v>
      </c>
      <c r="G195" s="187"/>
      <c r="H195" s="187"/>
      <c r="I195" s="187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69"/>
    </row>
    <row r="196" spans="1:77" outlineLevel="1">
      <c r="A196" s="16">
        <f t="shared" si="19"/>
        <v>112</v>
      </c>
      <c r="B196" s="84" t="s">
        <v>116</v>
      </c>
      <c r="C196" s="164" t="s">
        <v>16</v>
      </c>
      <c r="D196" s="143">
        <v>1.214</v>
      </c>
      <c r="E196" s="143"/>
      <c r="G196" s="132">
        <f t="shared" ref="G196:G201" si="21">D196</f>
        <v>1.214</v>
      </c>
      <c r="H196" s="187"/>
      <c r="I196" s="187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  <c r="BM196" s="169"/>
      <c r="BN196" s="169"/>
      <c r="BO196" s="169"/>
      <c r="BP196" s="169"/>
      <c r="BQ196" s="169"/>
      <c r="BR196" s="169"/>
      <c r="BS196" s="169"/>
      <c r="BT196" s="169"/>
      <c r="BU196" s="169"/>
      <c r="BV196" s="169"/>
      <c r="BW196" s="169"/>
      <c r="BX196" s="169"/>
      <c r="BY196" s="169"/>
    </row>
    <row r="197" spans="1:77" outlineLevel="1">
      <c r="A197" s="16">
        <f t="shared" si="19"/>
        <v>113</v>
      </c>
      <c r="B197" s="84" t="s">
        <v>25</v>
      </c>
      <c r="C197" s="164" t="s">
        <v>16</v>
      </c>
      <c r="D197" s="143">
        <v>3.9E-2</v>
      </c>
      <c r="E197" s="143"/>
      <c r="F197" s="134"/>
      <c r="G197" s="132">
        <f t="shared" si="21"/>
        <v>3.9E-2</v>
      </c>
      <c r="H197" s="187"/>
      <c r="I197" s="187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  <c r="BV197" s="169"/>
      <c r="BW197" s="169"/>
      <c r="BX197" s="169"/>
      <c r="BY197" s="169"/>
    </row>
    <row r="198" spans="1:77" outlineLevel="1">
      <c r="A198" s="16">
        <f t="shared" si="19"/>
        <v>114</v>
      </c>
      <c r="B198" s="205" t="s">
        <v>117</v>
      </c>
      <c r="C198" s="164" t="s">
        <v>16</v>
      </c>
      <c r="D198" s="143">
        <v>4.0000000000000001E-3</v>
      </c>
      <c r="E198" s="143"/>
      <c r="F198" s="134"/>
      <c r="G198" s="132">
        <f t="shared" si="21"/>
        <v>4.0000000000000001E-3</v>
      </c>
      <c r="H198" s="187"/>
      <c r="I198" s="187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  <c r="BY198" s="169"/>
    </row>
    <row r="199" spans="1:77" outlineLevel="1">
      <c r="A199" s="16">
        <f t="shared" si="19"/>
        <v>115</v>
      </c>
      <c r="B199" s="84" t="s">
        <v>40</v>
      </c>
      <c r="C199" s="164" t="s">
        <v>16</v>
      </c>
      <c r="D199" s="143">
        <v>6.0999999999999999E-2</v>
      </c>
      <c r="E199" s="143"/>
      <c r="G199" s="132">
        <f t="shared" si="21"/>
        <v>6.0999999999999999E-2</v>
      </c>
      <c r="H199" s="187"/>
      <c r="I199" s="187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169"/>
      <c r="BQ199" s="169"/>
      <c r="BR199" s="169"/>
      <c r="BS199" s="169"/>
      <c r="BT199" s="169"/>
      <c r="BU199" s="169"/>
      <c r="BV199" s="169"/>
      <c r="BW199" s="169"/>
      <c r="BX199" s="169"/>
      <c r="BY199" s="169"/>
    </row>
    <row r="200" spans="1:77" outlineLevel="1">
      <c r="A200" s="16">
        <f t="shared" si="19"/>
        <v>116</v>
      </c>
      <c r="B200" s="205" t="s">
        <v>69</v>
      </c>
      <c r="C200" s="164" t="s">
        <v>20</v>
      </c>
      <c r="D200" s="164">
        <v>217.3</v>
      </c>
      <c r="E200" s="164"/>
      <c r="F200" s="134"/>
      <c r="G200" s="140">
        <f t="shared" si="21"/>
        <v>217.3</v>
      </c>
      <c r="H200" s="187"/>
      <c r="I200" s="187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  <c r="BM200" s="169"/>
      <c r="BN200" s="169"/>
      <c r="BO200" s="169"/>
      <c r="BP200" s="169"/>
      <c r="BQ200" s="169"/>
      <c r="BR200" s="169"/>
      <c r="BS200" s="169"/>
      <c r="BT200" s="169"/>
      <c r="BU200" s="169"/>
      <c r="BV200" s="169"/>
      <c r="BW200" s="169"/>
      <c r="BX200" s="169"/>
      <c r="BY200" s="169"/>
    </row>
    <row r="201" spans="1:77" outlineLevel="1">
      <c r="A201" s="16">
        <f t="shared" si="19"/>
        <v>117</v>
      </c>
      <c r="B201" s="205" t="s">
        <v>70</v>
      </c>
      <c r="C201" s="164" t="s">
        <v>20</v>
      </c>
      <c r="D201" s="164">
        <v>435.6</v>
      </c>
      <c r="E201" s="164"/>
      <c r="F201" s="134"/>
      <c r="G201" s="140">
        <f t="shared" si="21"/>
        <v>435.6</v>
      </c>
      <c r="H201" s="187"/>
      <c r="I201" s="187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  <c r="BM201" s="169"/>
      <c r="BN201" s="169"/>
      <c r="BO201" s="169"/>
      <c r="BP201" s="169"/>
      <c r="BQ201" s="169"/>
      <c r="BR201" s="169"/>
      <c r="BS201" s="169"/>
      <c r="BT201" s="169"/>
      <c r="BU201" s="169"/>
      <c r="BV201" s="169"/>
      <c r="BW201" s="169"/>
      <c r="BX201" s="169"/>
      <c r="BY201" s="169"/>
    </row>
    <row r="202" spans="1:77" ht="15" customHeight="1">
      <c r="A202" s="16"/>
      <c r="B202" s="206" t="s">
        <v>424</v>
      </c>
      <c r="C202" s="149"/>
      <c r="D202" s="149"/>
      <c r="E202" s="149"/>
      <c r="F202" s="187"/>
      <c r="G202" s="187"/>
      <c r="H202" s="187"/>
      <c r="I202" s="187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  <c r="BM202" s="169"/>
      <c r="BN202" s="169"/>
      <c r="BO202" s="169"/>
      <c r="BP202" s="169"/>
      <c r="BQ202" s="169"/>
      <c r="BR202" s="169"/>
      <c r="BS202" s="169"/>
      <c r="BT202" s="169"/>
      <c r="BU202" s="169"/>
      <c r="BV202" s="169"/>
      <c r="BW202" s="169"/>
      <c r="BX202" s="169"/>
      <c r="BY202" s="169"/>
    </row>
    <row r="203" spans="1:77" ht="15" customHeight="1" outlineLevel="1">
      <c r="A203" s="16">
        <f>A201+1</f>
        <v>118</v>
      </c>
      <c r="B203" s="205" t="s">
        <v>422</v>
      </c>
      <c r="C203" s="164" t="s">
        <v>16</v>
      </c>
      <c r="D203" s="164">
        <v>1.89E-2</v>
      </c>
      <c r="E203" s="157"/>
      <c r="F203" s="133">
        <f>D203</f>
        <v>1.89E-2</v>
      </c>
      <c r="H203" s="187"/>
      <c r="I203" s="187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/>
      <c r="BW203" s="169"/>
      <c r="BX203" s="169"/>
      <c r="BY203" s="169"/>
    </row>
    <row r="204" spans="1:77" ht="15" customHeight="1" outlineLevel="1">
      <c r="A204" s="16">
        <f t="shared" ref="A204:A221" si="22">A203+1</f>
        <v>119</v>
      </c>
      <c r="B204" s="205" t="s">
        <v>423</v>
      </c>
      <c r="C204" s="164" t="s">
        <v>16</v>
      </c>
      <c r="D204" s="164">
        <v>1.1879999999999999</v>
      </c>
      <c r="E204" s="157"/>
      <c r="G204" s="133">
        <f t="shared" ref="G204:G221" si="23">D204</f>
        <v>1.1879999999999999</v>
      </c>
      <c r="H204" s="187"/>
      <c r="I204" s="187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  <c r="BY204" s="169"/>
    </row>
    <row r="205" spans="1:77" ht="15" customHeight="1" outlineLevel="1">
      <c r="A205" s="16">
        <f t="shared" si="22"/>
        <v>120</v>
      </c>
      <c r="B205" s="205" t="s">
        <v>119</v>
      </c>
      <c r="C205" s="164" t="s">
        <v>16</v>
      </c>
      <c r="D205" s="164">
        <v>3.3999999999999998E-3</v>
      </c>
      <c r="E205" s="157"/>
      <c r="F205" s="187"/>
      <c r="G205" s="133">
        <f t="shared" si="23"/>
        <v>3.3999999999999998E-3</v>
      </c>
      <c r="H205" s="187"/>
      <c r="I205" s="187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69"/>
      <c r="BY205" s="169"/>
    </row>
    <row r="206" spans="1:77" s="199" customFormat="1" ht="15" customHeight="1" outlineLevel="1">
      <c r="A206" s="16">
        <f t="shared" si="22"/>
        <v>121</v>
      </c>
      <c r="B206" s="205" t="s">
        <v>40</v>
      </c>
      <c r="C206" s="164" t="s">
        <v>16</v>
      </c>
      <c r="D206" s="164">
        <v>3.1E-2</v>
      </c>
      <c r="E206" s="156"/>
      <c r="G206" s="133">
        <f t="shared" si="23"/>
        <v>3.1E-2</v>
      </c>
      <c r="H206" s="198"/>
      <c r="I206" s="198"/>
    </row>
    <row r="207" spans="1:77" s="199" customFormat="1" ht="15" customHeight="1" outlineLevel="1">
      <c r="A207" s="16">
        <f t="shared" si="22"/>
        <v>122</v>
      </c>
      <c r="B207" s="205" t="s">
        <v>32</v>
      </c>
      <c r="C207" s="164" t="s">
        <v>16</v>
      </c>
      <c r="D207" s="164">
        <v>0.37</v>
      </c>
      <c r="E207" s="156"/>
      <c r="F207" s="198"/>
      <c r="G207" s="133">
        <f t="shared" si="23"/>
        <v>0.37</v>
      </c>
      <c r="H207" s="198"/>
      <c r="I207" s="198"/>
    </row>
    <row r="208" spans="1:77" ht="15" customHeight="1" outlineLevel="1">
      <c r="A208" s="16">
        <f t="shared" si="22"/>
        <v>123</v>
      </c>
      <c r="B208" s="205" t="s">
        <v>428</v>
      </c>
      <c r="C208" s="164" t="s">
        <v>16</v>
      </c>
      <c r="D208" s="164">
        <f>0.551*8</f>
        <v>4.4080000000000004</v>
      </c>
      <c r="E208" s="157"/>
      <c r="G208" s="133">
        <f t="shared" si="23"/>
        <v>4.4080000000000004</v>
      </c>
      <c r="H208" s="187"/>
      <c r="I208" s="187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169"/>
      <c r="BJ208" s="169"/>
      <c r="BK208" s="169"/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69"/>
      <c r="BX208" s="169"/>
      <c r="BY208" s="169"/>
    </row>
    <row r="209" spans="1:77" ht="15" customHeight="1" outlineLevel="1">
      <c r="A209" s="16">
        <f t="shared" si="22"/>
        <v>124</v>
      </c>
      <c r="B209" s="205" t="s">
        <v>429</v>
      </c>
      <c r="C209" s="164" t="s">
        <v>16</v>
      </c>
      <c r="D209" s="164">
        <f>0.024*8</f>
        <v>0.192</v>
      </c>
      <c r="E209" s="157"/>
      <c r="F209" s="187"/>
      <c r="G209" s="133">
        <f t="shared" si="23"/>
        <v>0.192</v>
      </c>
      <c r="H209" s="187"/>
      <c r="I209" s="187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  <c r="BI209" s="169"/>
      <c r="BJ209" s="169"/>
      <c r="BK209" s="169"/>
      <c r="BL209" s="169"/>
      <c r="BM209" s="169"/>
      <c r="BN209" s="169"/>
      <c r="BO209" s="169"/>
      <c r="BP209" s="169"/>
      <c r="BQ209" s="169"/>
      <c r="BR209" s="169"/>
      <c r="BS209" s="169"/>
      <c r="BT209" s="169"/>
      <c r="BU209" s="169"/>
      <c r="BV209" s="169"/>
      <c r="BW209" s="169"/>
      <c r="BX209" s="169"/>
      <c r="BY209" s="169"/>
    </row>
    <row r="210" spans="1:77" ht="15" customHeight="1" outlineLevel="1">
      <c r="A210" s="16">
        <f t="shared" si="22"/>
        <v>125</v>
      </c>
      <c r="B210" s="84" t="s">
        <v>40</v>
      </c>
      <c r="C210" s="164" t="s">
        <v>16</v>
      </c>
      <c r="D210" s="143">
        <f>0.00942*8</f>
        <v>7.5359999999999996E-2</v>
      </c>
      <c r="E210" s="157"/>
      <c r="F210" s="134"/>
      <c r="G210" s="132">
        <f t="shared" si="23"/>
        <v>7.5359999999999996E-2</v>
      </c>
      <c r="H210" s="187"/>
      <c r="I210" s="187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  <c r="BI210" s="169"/>
      <c r="BJ210" s="169"/>
      <c r="BK210" s="169"/>
      <c r="BL210" s="169"/>
      <c r="BM210" s="169"/>
      <c r="BN210" s="169"/>
      <c r="BO210" s="169"/>
      <c r="BP210" s="169"/>
      <c r="BQ210" s="169"/>
      <c r="BR210" s="169"/>
      <c r="BS210" s="169"/>
      <c r="BT210" s="169"/>
      <c r="BU210" s="169"/>
      <c r="BV210" s="169"/>
      <c r="BW210" s="169"/>
      <c r="BX210" s="169"/>
      <c r="BY210" s="169"/>
    </row>
    <row r="211" spans="1:77" ht="15" customHeight="1" outlineLevel="1">
      <c r="A211" s="16">
        <f t="shared" si="22"/>
        <v>126</v>
      </c>
      <c r="B211" s="205" t="s">
        <v>430</v>
      </c>
      <c r="C211" s="164" t="s">
        <v>16</v>
      </c>
      <c r="D211" s="7">
        <f>0.323*8</f>
        <v>2.5840000000000001</v>
      </c>
      <c r="E211" s="217"/>
      <c r="F211" s="134"/>
      <c r="G211" s="216">
        <f t="shared" si="23"/>
        <v>2.5840000000000001</v>
      </c>
      <c r="H211" s="187"/>
      <c r="I211" s="187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  <c r="BG211" s="169"/>
      <c r="BH211" s="169"/>
      <c r="BI211" s="169"/>
      <c r="BJ211" s="169"/>
      <c r="BK211" s="169"/>
      <c r="BL211" s="169"/>
      <c r="BM211" s="169"/>
      <c r="BN211" s="169"/>
      <c r="BO211" s="169"/>
      <c r="BP211" s="169"/>
      <c r="BQ211" s="169"/>
      <c r="BR211" s="169"/>
      <c r="BS211" s="169"/>
      <c r="BT211" s="169"/>
      <c r="BU211" s="169"/>
      <c r="BV211" s="169"/>
      <c r="BW211" s="169"/>
      <c r="BX211" s="169"/>
      <c r="BY211" s="169"/>
    </row>
    <row r="212" spans="1:77" s="199" customFormat="1" ht="15" customHeight="1" outlineLevel="1">
      <c r="A212" s="16">
        <f t="shared" si="22"/>
        <v>127</v>
      </c>
      <c r="B212" s="205" t="s">
        <v>40</v>
      </c>
      <c r="C212" s="164" t="s">
        <v>16</v>
      </c>
      <c r="D212" s="164">
        <f>0.059*8</f>
        <v>0.47199999999999998</v>
      </c>
      <c r="E212" s="156"/>
      <c r="F212" s="198"/>
      <c r="G212" s="133">
        <f t="shared" si="23"/>
        <v>0.47199999999999998</v>
      </c>
      <c r="H212" s="198"/>
      <c r="I212" s="198"/>
    </row>
    <row r="213" spans="1:77" ht="15" customHeight="1" outlineLevel="1">
      <c r="A213" s="16">
        <f t="shared" si="22"/>
        <v>128</v>
      </c>
      <c r="B213" s="205" t="s">
        <v>28</v>
      </c>
      <c r="C213" s="164" t="s">
        <v>16</v>
      </c>
      <c r="D213" s="143">
        <f>0.059*8</f>
        <v>0.47199999999999998</v>
      </c>
      <c r="E213" s="157"/>
      <c r="F213" s="134"/>
      <c r="G213" s="133">
        <f t="shared" si="23"/>
        <v>0.47199999999999998</v>
      </c>
      <c r="H213" s="187"/>
      <c r="I213" s="187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  <c r="BG213" s="169"/>
      <c r="BH213" s="169"/>
      <c r="BI213" s="169"/>
      <c r="BJ213" s="169"/>
      <c r="BK213" s="169"/>
      <c r="BL213" s="169"/>
      <c r="BM213" s="169"/>
      <c r="BN213" s="169"/>
      <c r="BO213" s="169"/>
      <c r="BP213" s="169"/>
      <c r="BQ213" s="169"/>
      <c r="BR213" s="169"/>
      <c r="BS213" s="169"/>
      <c r="BT213" s="169"/>
      <c r="BU213" s="169"/>
      <c r="BV213" s="169"/>
      <c r="BW213" s="169"/>
      <c r="BX213" s="169"/>
      <c r="BY213" s="169"/>
    </row>
    <row r="214" spans="1:77" ht="15" customHeight="1" outlineLevel="1">
      <c r="A214" s="16">
        <f t="shared" si="22"/>
        <v>129</v>
      </c>
      <c r="B214" s="205" t="s">
        <v>119</v>
      </c>
      <c r="C214" s="164" t="s">
        <v>16</v>
      </c>
      <c r="D214" s="164">
        <f>0.085*8</f>
        <v>0.68</v>
      </c>
      <c r="E214" s="157"/>
      <c r="F214" s="187"/>
      <c r="G214" s="133">
        <f t="shared" si="23"/>
        <v>0.68</v>
      </c>
      <c r="H214" s="187"/>
      <c r="I214" s="187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  <c r="BI214" s="169"/>
      <c r="BJ214" s="169"/>
      <c r="BK214" s="169"/>
      <c r="BL214" s="169"/>
      <c r="BM214" s="169"/>
      <c r="BN214" s="169"/>
      <c r="BO214" s="169"/>
      <c r="BP214" s="169"/>
      <c r="BQ214" s="169"/>
      <c r="BR214" s="169"/>
      <c r="BS214" s="169"/>
      <c r="BT214" s="169"/>
      <c r="BU214" s="169"/>
      <c r="BV214" s="169"/>
      <c r="BW214" s="169"/>
      <c r="BX214" s="169"/>
      <c r="BY214" s="169"/>
    </row>
    <row r="215" spans="1:77" ht="15" customHeight="1" outlineLevel="1">
      <c r="A215" s="16">
        <f t="shared" si="22"/>
        <v>130</v>
      </c>
      <c r="B215" s="205" t="s">
        <v>137</v>
      </c>
      <c r="C215" s="164" t="s">
        <v>16</v>
      </c>
      <c r="D215" s="164">
        <v>5.0000000000000001E-3</v>
      </c>
      <c r="E215" s="157"/>
      <c r="F215" s="187"/>
      <c r="G215" s="133">
        <f t="shared" si="23"/>
        <v>5.0000000000000001E-3</v>
      </c>
      <c r="H215" s="187"/>
      <c r="I215" s="187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  <c r="BI215" s="169"/>
      <c r="BJ215" s="169"/>
      <c r="BK215" s="169"/>
      <c r="BL215" s="169"/>
      <c r="BM215" s="169"/>
      <c r="BN215" s="169"/>
      <c r="BO215" s="169"/>
      <c r="BP215" s="169"/>
      <c r="BQ215" s="169"/>
      <c r="BR215" s="169"/>
      <c r="BS215" s="169"/>
      <c r="BT215" s="169"/>
      <c r="BU215" s="169"/>
      <c r="BV215" s="169"/>
      <c r="BW215" s="169"/>
      <c r="BX215" s="169"/>
      <c r="BY215" s="169"/>
    </row>
    <row r="216" spans="1:77" ht="15" customHeight="1" outlineLevel="1">
      <c r="A216" s="16">
        <f t="shared" si="22"/>
        <v>131</v>
      </c>
      <c r="B216" s="205" t="s">
        <v>136</v>
      </c>
      <c r="C216" s="164" t="s">
        <v>16</v>
      </c>
      <c r="D216" s="164">
        <v>0.46800000000000003</v>
      </c>
      <c r="E216" s="157"/>
      <c r="F216" s="187"/>
      <c r="G216" s="133">
        <f t="shared" si="23"/>
        <v>0.46800000000000003</v>
      </c>
      <c r="H216" s="187"/>
      <c r="I216" s="187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  <c r="BI216" s="169"/>
      <c r="BJ216" s="169"/>
      <c r="BK216" s="169"/>
      <c r="BL216" s="169"/>
      <c r="BM216" s="169"/>
      <c r="BN216" s="169"/>
      <c r="BO216" s="169"/>
      <c r="BP216" s="169"/>
      <c r="BQ216" s="169"/>
      <c r="BR216" s="169"/>
      <c r="BS216" s="169"/>
      <c r="BT216" s="169"/>
      <c r="BU216" s="169"/>
      <c r="BV216" s="169"/>
      <c r="BW216" s="169"/>
      <c r="BX216" s="169"/>
      <c r="BY216" s="169"/>
    </row>
    <row r="217" spans="1:77" ht="15" customHeight="1" outlineLevel="1">
      <c r="A217" s="16">
        <f t="shared" si="22"/>
        <v>132</v>
      </c>
      <c r="B217" s="205" t="s">
        <v>426</v>
      </c>
      <c r="C217" s="164" t="s">
        <v>16</v>
      </c>
      <c r="D217" s="143">
        <f>0.0433*8</f>
        <v>0.34639999999999999</v>
      </c>
      <c r="E217" s="157"/>
      <c r="G217" s="132">
        <f t="shared" si="23"/>
        <v>0.34639999999999999</v>
      </c>
      <c r="H217" s="187"/>
      <c r="I217" s="187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  <c r="BG217" s="169"/>
      <c r="BH217" s="169"/>
      <c r="BI217" s="169"/>
      <c r="BJ217" s="169"/>
      <c r="BK217" s="169"/>
      <c r="BL217" s="169"/>
      <c r="BM217" s="169"/>
      <c r="BN217" s="169"/>
      <c r="BO217" s="169"/>
      <c r="BP217" s="169"/>
      <c r="BQ217" s="169"/>
      <c r="BR217" s="169"/>
      <c r="BS217" s="169"/>
      <c r="BT217" s="169"/>
      <c r="BU217" s="169"/>
      <c r="BV217" s="169"/>
      <c r="BW217" s="169"/>
      <c r="BX217" s="169"/>
      <c r="BY217" s="169"/>
    </row>
    <row r="218" spans="1:77" ht="15" customHeight="1" outlineLevel="1">
      <c r="A218" s="16">
        <f t="shared" si="22"/>
        <v>133</v>
      </c>
      <c r="B218" s="205" t="s">
        <v>137</v>
      </c>
      <c r="C218" s="164" t="s">
        <v>16</v>
      </c>
      <c r="D218" s="164">
        <f>0.024*8</f>
        <v>0.192</v>
      </c>
      <c r="E218" s="157"/>
      <c r="F218" s="187"/>
      <c r="G218" s="133">
        <f t="shared" si="23"/>
        <v>0.192</v>
      </c>
      <c r="H218" s="187"/>
      <c r="I218" s="187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  <c r="BI218" s="169"/>
      <c r="BJ218" s="169"/>
      <c r="BK218" s="169"/>
      <c r="BL218" s="169"/>
      <c r="BM218" s="169"/>
      <c r="BN218" s="169"/>
      <c r="BO218" s="169"/>
      <c r="BP218" s="169"/>
      <c r="BQ218" s="169"/>
      <c r="BR218" s="169"/>
      <c r="BS218" s="169"/>
      <c r="BT218" s="169"/>
      <c r="BU218" s="169"/>
      <c r="BV218" s="169"/>
      <c r="BW218" s="169"/>
      <c r="BX218" s="169"/>
      <c r="BY218" s="169"/>
    </row>
    <row r="219" spans="1:77" ht="15" customHeight="1" outlineLevel="1">
      <c r="A219" s="16">
        <f t="shared" si="22"/>
        <v>134</v>
      </c>
      <c r="B219" s="84" t="s">
        <v>32</v>
      </c>
      <c r="C219" s="164" t="s">
        <v>16</v>
      </c>
      <c r="D219" s="143">
        <f>0.0013*8</f>
        <v>1.04E-2</v>
      </c>
      <c r="E219" s="157"/>
      <c r="F219" s="222"/>
      <c r="G219" s="132">
        <f t="shared" si="23"/>
        <v>1.04E-2</v>
      </c>
      <c r="H219" s="187"/>
      <c r="I219" s="187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  <c r="BG219" s="169"/>
      <c r="BH219" s="169"/>
      <c r="BI219" s="169"/>
      <c r="BJ219" s="169"/>
      <c r="BK219" s="169"/>
      <c r="BL219" s="169"/>
      <c r="BM219" s="169"/>
      <c r="BN219" s="169"/>
      <c r="BO219" s="169"/>
      <c r="BP219" s="169"/>
      <c r="BQ219" s="169"/>
      <c r="BR219" s="169"/>
      <c r="BS219" s="169"/>
      <c r="BT219" s="169"/>
      <c r="BU219" s="169"/>
      <c r="BV219" s="169"/>
      <c r="BW219" s="169"/>
      <c r="BX219" s="169"/>
      <c r="BY219" s="169"/>
    </row>
    <row r="220" spans="1:77" ht="15" customHeight="1" outlineLevel="1">
      <c r="A220" s="16">
        <f t="shared" si="22"/>
        <v>135</v>
      </c>
      <c r="B220" s="205" t="s">
        <v>69</v>
      </c>
      <c r="C220" s="164" t="s">
        <v>20</v>
      </c>
      <c r="D220" s="146">
        <v>85</v>
      </c>
      <c r="E220" s="149"/>
      <c r="F220" s="187"/>
      <c r="G220" s="133">
        <f t="shared" si="23"/>
        <v>85</v>
      </c>
      <c r="H220" s="187"/>
      <c r="I220" s="187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  <c r="BI220" s="169"/>
      <c r="BJ220" s="169"/>
      <c r="BK220" s="169"/>
      <c r="BL220" s="169"/>
      <c r="BM220" s="169"/>
      <c r="BN220" s="169"/>
      <c r="BO220" s="169"/>
      <c r="BP220" s="169"/>
      <c r="BQ220" s="169"/>
      <c r="BR220" s="169"/>
      <c r="BS220" s="169"/>
      <c r="BT220" s="169"/>
      <c r="BU220" s="169"/>
      <c r="BV220" s="169"/>
      <c r="BW220" s="169"/>
      <c r="BX220" s="169"/>
      <c r="BY220" s="169"/>
    </row>
    <row r="221" spans="1:77" ht="15" customHeight="1" outlineLevel="1">
      <c r="A221" s="16">
        <f t="shared" si="22"/>
        <v>136</v>
      </c>
      <c r="B221" s="205" t="s">
        <v>70</v>
      </c>
      <c r="C221" s="164" t="s">
        <v>20</v>
      </c>
      <c r="D221" s="146">
        <v>136</v>
      </c>
      <c r="E221" s="149"/>
      <c r="F221" s="187"/>
      <c r="G221" s="133">
        <f t="shared" si="23"/>
        <v>136</v>
      </c>
      <c r="H221" s="187"/>
      <c r="I221" s="187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  <c r="BV221" s="169"/>
      <c r="BW221" s="169"/>
      <c r="BX221" s="169"/>
      <c r="BY221" s="169"/>
    </row>
    <row r="222" spans="1:77" s="187" customFormat="1">
      <c r="A222" s="16"/>
      <c r="B222" s="206" t="s">
        <v>100</v>
      </c>
      <c r="C222" s="149"/>
      <c r="D222" s="149"/>
      <c r="E222" s="164"/>
      <c r="F222" s="134"/>
      <c r="G222" s="48"/>
      <c r="H222" s="190"/>
      <c r="I222" s="191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  <c r="AK222" s="170"/>
      <c r="AL222" s="170"/>
      <c r="AM222" s="170"/>
      <c r="AN222" s="170"/>
      <c r="AO222" s="170"/>
      <c r="AP222" s="170"/>
      <c r="AQ222" s="170"/>
      <c r="AR222" s="170"/>
      <c r="AS222" s="170"/>
      <c r="AT222" s="170"/>
      <c r="AU222" s="170"/>
      <c r="AV222" s="170"/>
      <c r="AW222" s="170"/>
      <c r="AX222" s="170"/>
      <c r="AY222" s="170"/>
      <c r="AZ222" s="170"/>
      <c r="BA222" s="170"/>
      <c r="BB222" s="170"/>
      <c r="BC222" s="170"/>
      <c r="BD222" s="170"/>
      <c r="BE222" s="170"/>
      <c r="BF222" s="170"/>
      <c r="BG222" s="170"/>
      <c r="BH222" s="170"/>
      <c r="BI222" s="170"/>
      <c r="BJ222" s="170"/>
      <c r="BK222" s="170"/>
      <c r="BL222" s="170"/>
      <c r="BM222" s="170"/>
      <c r="BN222" s="170"/>
      <c r="BO222" s="170"/>
      <c r="BP222" s="170"/>
      <c r="BQ222" s="170"/>
      <c r="BR222" s="170"/>
      <c r="BS222" s="170"/>
      <c r="BT222" s="170"/>
      <c r="BU222" s="170"/>
      <c r="BV222" s="170"/>
      <c r="BW222" s="170"/>
      <c r="BX222" s="170"/>
      <c r="BY222" s="170"/>
    </row>
    <row r="223" spans="1:77">
      <c r="A223" s="16"/>
      <c r="B223" s="163" t="s">
        <v>41</v>
      </c>
      <c r="C223" s="164"/>
      <c r="D223" s="143"/>
      <c r="E223" s="164"/>
      <c r="F223" s="133"/>
      <c r="G223" s="187"/>
      <c r="H223" s="187"/>
      <c r="I223" s="187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  <c r="BG223" s="169"/>
      <c r="BH223" s="169"/>
      <c r="BI223" s="169"/>
      <c r="BJ223" s="169"/>
      <c r="BK223" s="169"/>
      <c r="BL223" s="169"/>
      <c r="BM223" s="169"/>
      <c r="BN223" s="169"/>
      <c r="BO223" s="169"/>
      <c r="BP223" s="169"/>
      <c r="BQ223" s="169"/>
      <c r="BR223" s="169"/>
      <c r="BS223" s="169"/>
      <c r="BT223" s="169"/>
      <c r="BU223" s="169"/>
      <c r="BV223" s="169"/>
      <c r="BW223" s="169"/>
      <c r="BX223" s="169"/>
      <c r="BY223" s="169"/>
    </row>
    <row r="224" spans="1:77" ht="102">
      <c r="A224" s="16">
        <f>A221+1</f>
        <v>137</v>
      </c>
      <c r="B224" s="207" t="s">
        <v>284</v>
      </c>
      <c r="C224" s="164" t="s">
        <v>5</v>
      </c>
      <c r="D224" s="145">
        <v>1</v>
      </c>
      <c r="E224" s="164"/>
      <c r="F224" s="187"/>
      <c r="G224" s="135">
        <f t="shared" ref="G224:G245" si="24">D224</f>
        <v>1</v>
      </c>
      <c r="H224" s="187"/>
      <c r="I224" s="187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  <c r="BG224" s="169"/>
      <c r="BH224" s="169"/>
      <c r="BI224" s="169"/>
      <c r="BJ224" s="169"/>
      <c r="BK224" s="169"/>
      <c r="BL224" s="169"/>
      <c r="BM224" s="169"/>
      <c r="BN224" s="169"/>
      <c r="BO224" s="169"/>
      <c r="BP224" s="169"/>
      <c r="BQ224" s="169"/>
      <c r="BR224" s="169"/>
      <c r="BS224" s="169"/>
      <c r="BT224" s="169"/>
      <c r="BU224" s="169"/>
      <c r="BV224" s="169"/>
      <c r="BW224" s="169"/>
      <c r="BX224" s="169"/>
      <c r="BY224" s="169"/>
    </row>
    <row r="225" spans="1:77" ht="114.75">
      <c r="A225" s="16">
        <f>A224+1</f>
        <v>138</v>
      </c>
      <c r="B225" s="205" t="s">
        <v>281</v>
      </c>
      <c r="C225" s="164" t="s">
        <v>5</v>
      </c>
      <c r="D225" s="145">
        <v>1</v>
      </c>
      <c r="E225" s="164"/>
      <c r="F225" s="187"/>
      <c r="G225" s="135">
        <f t="shared" si="24"/>
        <v>1</v>
      </c>
      <c r="H225" s="187"/>
      <c r="I225" s="187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  <c r="BI225" s="169"/>
      <c r="BJ225" s="169"/>
      <c r="BK225" s="169"/>
      <c r="BL225" s="169"/>
      <c r="BM225" s="169"/>
      <c r="BN225" s="169"/>
      <c r="BO225" s="169"/>
      <c r="BP225" s="169"/>
      <c r="BQ225" s="169"/>
      <c r="BR225" s="169"/>
      <c r="BS225" s="169"/>
      <c r="BT225" s="169"/>
      <c r="BU225" s="169"/>
      <c r="BV225" s="169"/>
      <c r="BW225" s="169"/>
      <c r="BX225" s="169"/>
      <c r="BY225" s="169"/>
    </row>
    <row r="226" spans="1:77" ht="114.75">
      <c r="A226" s="16">
        <f t="shared" ref="A226:A231" si="25">A225+1</f>
        <v>139</v>
      </c>
      <c r="B226" s="205" t="s">
        <v>282</v>
      </c>
      <c r="C226" s="164" t="s">
        <v>5</v>
      </c>
      <c r="D226" s="145">
        <v>8</v>
      </c>
      <c r="E226" s="164"/>
      <c r="F226" s="187"/>
      <c r="G226" s="135">
        <f t="shared" si="24"/>
        <v>8</v>
      </c>
      <c r="H226" s="187"/>
      <c r="I226" s="187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69"/>
      <c r="BE226" s="169"/>
      <c r="BF226" s="169"/>
      <c r="BG226" s="169"/>
      <c r="BH226" s="169"/>
      <c r="BI226" s="169"/>
      <c r="BJ226" s="169"/>
      <c r="BK226" s="169"/>
      <c r="BL226" s="169"/>
      <c r="BM226" s="169"/>
      <c r="BN226" s="169"/>
      <c r="BO226" s="169"/>
      <c r="BP226" s="169"/>
      <c r="BQ226" s="169"/>
      <c r="BR226" s="169"/>
      <c r="BS226" s="169"/>
      <c r="BT226" s="169"/>
      <c r="BU226" s="169"/>
      <c r="BV226" s="169"/>
      <c r="BW226" s="169"/>
      <c r="BX226" s="169"/>
      <c r="BY226" s="169"/>
    </row>
    <row r="227" spans="1:77" ht="114.75">
      <c r="A227" s="16">
        <f t="shared" si="25"/>
        <v>140</v>
      </c>
      <c r="B227" s="205" t="s">
        <v>283</v>
      </c>
      <c r="C227" s="164" t="s">
        <v>5</v>
      </c>
      <c r="D227" s="145">
        <v>4</v>
      </c>
      <c r="E227" s="164"/>
      <c r="F227" s="187"/>
      <c r="G227" s="135">
        <f t="shared" si="24"/>
        <v>4</v>
      </c>
      <c r="H227" s="187"/>
      <c r="I227" s="187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69"/>
      <c r="BE227" s="169"/>
      <c r="BF227" s="169"/>
      <c r="BG227" s="169"/>
      <c r="BH227" s="169"/>
      <c r="BI227" s="169"/>
      <c r="BJ227" s="169"/>
      <c r="BK227" s="169"/>
      <c r="BL227" s="169"/>
      <c r="BM227" s="169"/>
      <c r="BN227" s="169"/>
      <c r="BO227" s="169"/>
      <c r="BP227" s="169"/>
      <c r="BQ227" s="169"/>
      <c r="BR227" s="169"/>
      <c r="BS227" s="169"/>
      <c r="BT227" s="169"/>
      <c r="BU227" s="169"/>
      <c r="BV227" s="169"/>
      <c r="BW227" s="169"/>
      <c r="BX227" s="169"/>
      <c r="BY227" s="169"/>
    </row>
    <row r="228" spans="1:77" ht="114.75">
      <c r="A228" s="16">
        <f t="shared" si="25"/>
        <v>141</v>
      </c>
      <c r="B228" s="205" t="s">
        <v>285</v>
      </c>
      <c r="C228" s="164" t="s">
        <v>5</v>
      </c>
      <c r="D228" s="145">
        <v>2</v>
      </c>
      <c r="E228" s="164"/>
      <c r="F228" s="187"/>
      <c r="G228" s="135">
        <f t="shared" si="24"/>
        <v>2</v>
      </c>
      <c r="H228" s="187"/>
      <c r="I228" s="187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/>
      <c r="BL228" s="169"/>
      <c r="BM228" s="169"/>
      <c r="BN228" s="169"/>
      <c r="BO228" s="169"/>
      <c r="BP228" s="169"/>
      <c r="BQ228" s="169"/>
      <c r="BR228" s="169"/>
      <c r="BS228" s="169"/>
      <c r="BT228" s="169"/>
      <c r="BU228" s="169"/>
      <c r="BV228" s="169"/>
      <c r="BW228" s="169"/>
      <c r="BX228" s="169"/>
      <c r="BY228" s="169"/>
    </row>
    <row r="229" spans="1:77" ht="89.25">
      <c r="A229" s="16">
        <f t="shared" si="25"/>
        <v>142</v>
      </c>
      <c r="B229" s="205" t="s">
        <v>287</v>
      </c>
      <c r="C229" s="164" t="s">
        <v>5</v>
      </c>
      <c r="D229" s="145">
        <v>1</v>
      </c>
      <c r="E229" s="164"/>
      <c r="F229" s="187"/>
      <c r="G229" s="135">
        <f t="shared" si="24"/>
        <v>1</v>
      </c>
      <c r="H229" s="187"/>
      <c r="I229" s="187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  <c r="BI229" s="169"/>
      <c r="BJ229" s="169"/>
      <c r="BK229" s="169"/>
      <c r="BL229" s="169"/>
      <c r="BM229" s="169"/>
      <c r="BN229" s="169"/>
      <c r="BO229" s="169"/>
      <c r="BP229" s="169"/>
      <c r="BQ229" s="169"/>
      <c r="BR229" s="169"/>
      <c r="BS229" s="169"/>
      <c r="BT229" s="169"/>
      <c r="BU229" s="169"/>
      <c r="BV229" s="169"/>
      <c r="BW229" s="169"/>
      <c r="BX229" s="169"/>
      <c r="BY229" s="169"/>
    </row>
    <row r="230" spans="1:77" ht="89.25">
      <c r="A230" s="16">
        <f t="shared" si="25"/>
        <v>143</v>
      </c>
      <c r="B230" s="205" t="s">
        <v>286</v>
      </c>
      <c r="C230" s="164" t="s">
        <v>5</v>
      </c>
      <c r="D230" s="145">
        <v>9</v>
      </c>
      <c r="E230" s="164"/>
      <c r="F230" s="187"/>
      <c r="G230" s="135">
        <f t="shared" si="24"/>
        <v>9</v>
      </c>
      <c r="H230" s="187"/>
      <c r="I230" s="187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  <c r="BV230" s="169"/>
      <c r="BW230" s="169"/>
      <c r="BX230" s="169"/>
      <c r="BY230" s="169"/>
    </row>
    <row r="231" spans="1:77" ht="89.25">
      <c r="A231" s="16">
        <f t="shared" si="25"/>
        <v>144</v>
      </c>
      <c r="B231" s="205" t="s">
        <v>288</v>
      </c>
      <c r="C231" s="164" t="s">
        <v>5</v>
      </c>
      <c r="D231" s="145">
        <v>1</v>
      </c>
      <c r="E231" s="164"/>
      <c r="F231" s="187"/>
      <c r="G231" s="135">
        <f t="shared" si="24"/>
        <v>1</v>
      </c>
      <c r="H231" s="187"/>
      <c r="I231" s="187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169"/>
      <c r="BC231" s="169"/>
      <c r="BD231" s="169"/>
      <c r="BE231" s="169"/>
      <c r="BF231" s="169"/>
      <c r="BG231" s="169"/>
      <c r="BH231" s="169"/>
      <c r="BI231" s="169"/>
      <c r="BJ231" s="169"/>
      <c r="BK231" s="169"/>
      <c r="BL231" s="169"/>
      <c r="BM231" s="169"/>
      <c r="BN231" s="169"/>
      <c r="BO231" s="169"/>
      <c r="BP231" s="169"/>
      <c r="BQ231" s="169"/>
      <c r="BR231" s="169"/>
      <c r="BS231" s="169"/>
      <c r="BT231" s="169"/>
      <c r="BU231" s="169"/>
      <c r="BV231" s="169"/>
      <c r="BW231" s="169"/>
      <c r="BX231" s="169"/>
      <c r="BY231" s="169"/>
    </row>
    <row r="232" spans="1:77" ht="38.25">
      <c r="A232" s="16">
        <f>A231+1</f>
        <v>145</v>
      </c>
      <c r="B232" s="208" t="s">
        <v>289</v>
      </c>
      <c r="C232" s="164" t="s">
        <v>5</v>
      </c>
      <c r="D232" s="164">
        <v>1</v>
      </c>
      <c r="E232" s="145"/>
      <c r="F232" s="187"/>
      <c r="G232" s="135">
        <f t="shared" si="24"/>
        <v>1</v>
      </c>
      <c r="H232" s="187"/>
      <c r="I232" s="187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169"/>
      <c r="BC232" s="169"/>
      <c r="BD232" s="169"/>
      <c r="BE232" s="169"/>
      <c r="BF232" s="169"/>
      <c r="BG232" s="169"/>
      <c r="BH232" s="169"/>
      <c r="BI232" s="169"/>
      <c r="BJ232" s="169"/>
      <c r="BK232" s="169"/>
      <c r="BL232" s="169"/>
      <c r="BM232" s="169"/>
      <c r="BN232" s="169"/>
      <c r="BO232" s="169"/>
      <c r="BP232" s="169"/>
      <c r="BQ232" s="169"/>
      <c r="BR232" s="169"/>
      <c r="BS232" s="169"/>
      <c r="BT232" s="169"/>
      <c r="BU232" s="169"/>
      <c r="BV232" s="169"/>
      <c r="BW232" s="169"/>
      <c r="BX232" s="169"/>
      <c r="BY232" s="169"/>
    </row>
    <row r="233" spans="1:77" ht="38.25">
      <c r="A233" s="16">
        <f t="shared" ref="A233:A242" si="26">A232+1</f>
        <v>146</v>
      </c>
      <c r="B233" s="208" t="s">
        <v>290</v>
      </c>
      <c r="C233" s="164" t="s">
        <v>5</v>
      </c>
      <c r="D233" s="164">
        <v>2</v>
      </c>
      <c r="E233" s="145"/>
      <c r="F233" s="187"/>
      <c r="G233" s="135">
        <f t="shared" si="24"/>
        <v>2</v>
      </c>
      <c r="H233" s="187"/>
      <c r="I233" s="187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  <c r="BG233" s="169"/>
      <c r="BH233" s="169"/>
      <c r="BI233" s="169"/>
      <c r="BJ233" s="169"/>
      <c r="BK233" s="169"/>
      <c r="BL233" s="169"/>
      <c r="BM233" s="169"/>
      <c r="BN233" s="169"/>
      <c r="BO233" s="169"/>
      <c r="BP233" s="169"/>
      <c r="BQ233" s="169"/>
      <c r="BR233" s="169"/>
      <c r="BS233" s="169"/>
      <c r="BT233" s="169"/>
      <c r="BU233" s="169"/>
      <c r="BV233" s="169"/>
      <c r="BW233" s="169"/>
      <c r="BX233" s="169"/>
      <c r="BY233" s="169"/>
    </row>
    <row r="234" spans="1:77" ht="63.75">
      <c r="A234" s="16">
        <f t="shared" si="26"/>
        <v>147</v>
      </c>
      <c r="B234" s="208" t="s">
        <v>291</v>
      </c>
      <c r="C234" s="164" t="s">
        <v>5</v>
      </c>
      <c r="D234" s="145">
        <v>16</v>
      </c>
      <c r="E234" s="164"/>
      <c r="F234" s="187"/>
      <c r="G234" s="135">
        <f t="shared" si="24"/>
        <v>16</v>
      </c>
      <c r="H234" s="187"/>
      <c r="I234" s="187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/>
      <c r="BH234" s="169"/>
      <c r="BI234" s="169"/>
      <c r="BJ234" s="169"/>
      <c r="BK234" s="169"/>
      <c r="BL234" s="169"/>
      <c r="BM234" s="169"/>
      <c r="BN234" s="169"/>
      <c r="BO234" s="169"/>
      <c r="BP234" s="169"/>
      <c r="BQ234" s="169"/>
      <c r="BR234" s="169"/>
      <c r="BS234" s="169"/>
      <c r="BT234" s="169"/>
      <c r="BU234" s="169"/>
      <c r="BV234" s="169"/>
      <c r="BW234" s="169"/>
      <c r="BX234" s="169"/>
      <c r="BY234" s="169"/>
    </row>
    <row r="235" spans="1:77" ht="33" customHeight="1" outlineLevel="1">
      <c r="A235" s="16">
        <f t="shared" si="26"/>
        <v>148</v>
      </c>
      <c r="B235" s="208" t="s">
        <v>292</v>
      </c>
      <c r="C235" s="164" t="s">
        <v>5</v>
      </c>
      <c r="D235" s="145">
        <v>8</v>
      </c>
      <c r="E235" s="164"/>
      <c r="F235" s="187"/>
      <c r="G235" s="135">
        <f t="shared" si="24"/>
        <v>8</v>
      </c>
      <c r="H235" s="187"/>
      <c r="I235" s="187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/>
      <c r="BH235" s="169"/>
      <c r="BI235" s="169"/>
      <c r="BJ235" s="169"/>
      <c r="BK235" s="169"/>
      <c r="BL235" s="169"/>
      <c r="BM235" s="169"/>
      <c r="BN235" s="169"/>
      <c r="BO235" s="169"/>
      <c r="BP235" s="169"/>
      <c r="BQ235" s="169"/>
      <c r="BR235" s="169"/>
      <c r="BS235" s="169"/>
      <c r="BT235" s="169"/>
      <c r="BU235" s="169"/>
      <c r="BV235" s="169"/>
      <c r="BW235" s="169"/>
      <c r="BX235" s="169"/>
      <c r="BY235" s="169"/>
    </row>
    <row r="236" spans="1:77" ht="63.75" collapsed="1">
      <c r="A236" s="16">
        <f t="shared" si="26"/>
        <v>149</v>
      </c>
      <c r="B236" s="205" t="s">
        <v>293</v>
      </c>
      <c r="C236" s="164" t="s">
        <v>5</v>
      </c>
      <c r="D236" s="145">
        <v>2</v>
      </c>
      <c r="E236" s="164"/>
      <c r="F236" s="187"/>
      <c r="G236" s="135">
        <f t="shared" si="24"/>
        <v>2</v>
      </c>
      <c r="H236" s="187"/>
      <c r="I236" s="187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/>
      <c r="BH236" s="169"/>
      <c r="BI236" s="169"/>
      <c r="BJ236" s="169"/>
      <c r="BK236" s="169"/>
      <c r="BL236" s="169"/>
      <c r="BM236" s="169"/>
      <c r="BN236" s="169"/>
      <c r="BO236" s="169"/>
      <c r="BP236" s="169"/>
      <c r="BQ236" s="169"/>
      <c r="BR236" s="169"/>
      <c r="BS236" s="169"/>
      <c r="BT236" s="169"/>
      <c r="BU236" s="169"/>
      <c r="BV236" s="169"/>
      <c r="BW236" s="169"/>
      <c r="BX236" s="169"/>
      <c r="BY236" s="169"/>
    </row>
    <row r="237" spans="1:77" ht="31.5" customHeight="1" outlineLevel="1">
      <c r="A237" s="16">
        <f t="shared" si="26"/>
        <v>150</v>
      </c>
      <c r="B237" s="91" t="s">
        <v>294</v>
      </c>
      <c r="C237" s="164" t="s">
        <v>5</v>
      </c>
      <c r="D237" s="145">
        <v>3</v>
      </c>
      <c r="E237" s="164"/>
      <c r="F237" s="187"/>
      <c r="G237" s="135">
        <f t="shared" si="24"/>
        <v>3</v>
      </c>
      <c r="H237" s="187"/>
      <c r="I237" s="187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  <c r="BI237" s="169"/>
      <c r="BJ237" s="169"/>
      <c r="BK237" s="169"/>
      <c r="BL237" s="169"/>
      <c r="BM237" s="169"/>
      <c r="BN237" s="169"/>
      <c r="BO237" s="169"/>
      <c r="BP237" s="169"/>
      <c r="BQ237" s="169"/>
      <c r="BR237" s="169"/>
      <c r="BS237" s="169"/>
      <c r="BT237" s="169"/>
      <c r="BU237" s="169"/>
      <c r="BV237" s="169"/>
      <c r="BW237" s="169"/>
      <c r="BX237" s="169"/>
      <c r="BY237" s="169"/>
    </row>
    <row r="238" spans="1:77" ht="35.25" customHeight="1" collapsed="1">
      <c r="A238" s="16">
        <f t="shared" si="26"/>
        <v>151</v>
      </c>
      <c r="B238" s="91" t="s">
        <v>295</v>
      </c>
      <c r="C238" s="164" t="s">
        <v>5</v>
      </c>
      <c r="D238" s="145">
        <v>2</v>
      </c>
      <c r="E238" s="164"/>
      <c r="F238" s="187"/>
      <c r="G238" s="135">
        <f t="shared" si="24"/>
        <v>2</v>
      </c>
      <c r="H238" s="187"/>
      <c r="I238" s="187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/>
      <c r="BH238" s="169"/>
      <c r="BI238" s="169"/>
      <c r="BJ238" s="169"/>
      <c r="BK238" s="169"/>
      <c r="BL238" s="169"/>
      <c r="BM238" s="169"/>
      <c r="BN238" s="169"/>
      <c r="BO238" s="169"/>
      <c r="BP238" s="169"/>
      <c r="BQ238" s="169"/>
      <c r="BR238" s="169"/>
      <c r="BS238" s="169"/>
      <c r="BT238" s="169"/>
      <c r="BU238" s="169"/>
      <c r="BV238" s="169"/>
      <c r="BW238" s="169"/>
      <c r="BX238" s="169"/>
      <c r="BY238" s="169"/>
    </row>
    <row r="239" spans="1:77" ht="32.25" customHeight="1">
      <c r="A239" s="16">
        <f t="shared" si="26"/>
        <v>152</v>
      </c>
      <c r="B239" s="205" t="s">
        <v>296</v>
      </c>
      <c r="C239" s="164" t="s">
        <v>5</v>
      </c>
      <c r="D239" s="145">
        <v>1</v>
      </c>
      <c r="E239" s="164"/>
      <c r="F239" s="187"/>
      <c r="G239" s="135">
        <f t="shared" si="24"/>
        <v>1</v>
      </c>
      <c r="H239" s="187"/>
      <c r="I239" s="187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/>
      <c r="BH239" s="169"/>
      <c r="BI239" s="169"/>
      <c r="BJ239" s="169"/>
      <c r="BK239" s="169"/>
      <c r="BL239" s="169"/>
      <c r="BM239" s="169"/>
      <c r="BN239" s="169"/>
      <c r="BO239" s="169"/>
      <c r="BP239" s="169"/>
      <c r="BQ239" s="169"/>
      <c r="BR239" s="169"/>
      <c r="BS239" s="169"/>
      <c r="BT239" s="169"/>
      <c r="BU239" s="169"/>
      <c r="BV239" s="169"/>
      <c r="BW239" s="169"/>
      <c r="BX239" s="169"/>
      <c r="BY239" s="169"/>
    </row>
    <row r="240" spans="1:77" ht="51" outlineLevel="1">
      <c r="A240" s="16">
        <f t="shared" si="26"/>
        <v>153</v>
      </c>
      <c r="B240" s="205" t="s">
        <v>297</v>
      </c>
      <c r="C240" s="164" t="s">
        <v>5</v>
      </c>
      <c r="D240" s="145">
        <v>1</v>
      </c>
      <c r="E240" s="164"/>
      <c r="F240" s="187"/>
      <c r="G240" s="135">
        <f t="shared" si="24"/>
        <v>1</v>
      </c>
      <c r="H240" s="187"/>
      <c r="I240" s="187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/>
      <c r="BH240" s="169"/>
      <c r="BI240" s="169"/>
      <c r="BJ240" s="169"/>
      <c r="BK240" s="169"/>
      <c r="BL240" s="169"/>
      <c r="BM240" s="169"/>
      <c r="BN240" s="169"/>
      <c r="BO240" s="169"/>
      <c r="BP240" s="169"/>
      <c r="BQ240" s="169"/>
      <c r="BR240" s="169"/>
      <c r="BS240" s="169"/>
      <c r="BT240" s="169"/>
      <c r="BU240" s="169"/>
      <c r="BV240" s="169"/>
      <c r="BW240" s="169"/>
      <c r="BX240" s="169"/>
      <c r="BY240" s="169"/>
    </row>
    <row r="241" spans="1:77" ht="51" outlineLevel="1">
      <c r="A241" s="16">
        <f t="shared" si="26"/>
        <v>154</v>
      </c>
      <c r="B241" s="205" t="s">
        <v>436</v>
      </c>
      <c r="C241" s="164" t="s">
        <v>5</v>
      </c>
      <c r="D241" s="145">
        <v>8</v>
      </c>
      <c r="E241" s="164"/>
      <c r="F241" s="187"/>
      <c r="G241" s="135">
        <f t="shared" si="24"/>
        <v>8</v>
      </c>
      <c r="H241" s="187"/>
      <c r="I241" s="187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/>
      <c r="BH241" s="169"/>
      <c r="BI241" s="169"/>
      <c r="BJ241" s="169"/>
      <c r="BK241" s="169"/>
      <c r="BL241" s="169"/>
      <c r="BM241" s="169"/>
      <c r="BN241" s="169"/>
      <c r="BO241" s="169"/>
      <c r="BP241" s="169"/>
      <c r="BQ241" s="169"/>
      <c r="BR241" s="169"/>
      <c r="BS241" s="169"/>
      <c r="BT241" s="169"/>
      <c r="BU241" s="169"/>
      <c r="BV241" s="169"/>
      <c r="BW241" s="169"/>
      <c r="BX241" s="169"/>
      <c r="BY241" s="169"/>
    </row>
    <row r="242" spans="1:77" ht="36" customHeight="1">
      <c r="A242" s="16">
        <f t="shared" si="26"/>
        <v>155</v>
      </c>
      <c r="B242" s="205" t="s">
        <v>298</v>
      </c>
      <c r="C242" s="164" t="s">
        <v>5</v>
      </c>
      <c r="D242" s="146">
        <v>2</v>
      </c>
      <c r="E242" s="149"/>
      <c r="F242" s="187"/>
      <c r="G242" s="135">
        <f t="shared" si="24"/>
        <v>2</v>
      </c>
      <c r="H242" s="187"/>
      <c r="I242" s="187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/>
      <c r="BH242" s="169"/>
      <c r="BI242" s="169"/>
      <c r="BJ242" s="169"/>
      <c r="BK242" s="169"/>
      <c r="BL242" s="169"/>
      <c r="BM242" s="169"/>
      <c r="BN242" s="169"/>
      <c r="BO242" s="169"/>
      <c r="BP242" s="169"/>
      <c r="BQ242" s="169"/>
      <c r="BR242" s="169"/>
      <c r="BS242" s="169"/>
      <c r="BT242" s="169"/>
      <c r="BU242" s="169"/>
      <c r="BV242" s="169"/>
      <c r="BW242" s="169"/>
      <c r="BX242" s="169"/>
      <c r="BY242" s="169"/>
    </row>
    <row r="243" spans="1:77" s="181" customFormat="1" ht="26.25" customHeight="1">
      <c r="A243" s="16">
        <f>A242+1</f>
        <v>156</v>
      </c>
      <c r="B243" s="144" t="s">
        <v>441</v>
      </c>
      <c r="C243" s="227" t="s">
        <v>5</v>
      </c>
      <c r="D243" s="145">
        <v>16</v>
      </c>
      <c r="E243" s="227"/>
      <c r="F243" s="191"/>
      <c r="G243" s="76">
        <f t="shared" si="24"/>
        <v>16</v>
      </c>
      <c r="H243" s="191"/>
      <c r="I243" s="191"/>
    </row>
    <row r="244" spans="1:77" s="181" customFormat="1" ht="26.25" customHeight="1">
      <c r="A244" s="16">
        <f>A243+1</f>
        <v>157</v>
      </c>
      <c r="B244" s="144" t="s">
        <v>443</v>
      </c>
      <c r="C244" s="227" t="s">
        <v>5</v>
      </c>
      <c r="D244" s="145">
        <v>16</v>
      </c>
      <c r="E244" s="227"/>
      <c r="F244" s="191"/>
      <c r="G244" s="76">
        <f t="shared" si="24"/>
        <v>16</v>
      </c>
      <c r="H244" s="191"/>
      <c r="I244" s="191"/>
    </row>
    <row r="245" spans="1:77" s="181" customFormat="1" ht="26.25" customHeight="1">
      <c r="A245" s="16">
        <f>A244+1</f>
        <v>158</v>
      </c>
      <c r="B245" s="144" t="s">
        <v>445</v>
      </c>
      <c r="C245" s="227" t="s">
        <v>5</v>
      </c>
      <c r="D245" s="145">
        <v>32</v>
      </c>
      <c r="E245" s="227"/>
      <c r="F245" s="191"/>
      <c r="G245" s="76">
        <f t="shared" si="24"/>
        <v>32</v>
      </c>
      <c r="H245" s="191"/>
      <c r="I245" s="191"/>
    </row>
    <row r="246" spans="1:77" ht="34.5" customHeight="1">
      <c r="A246" s="16"/>
      <c r="B246" s="298" t="s">
        <v>412</v>
      </c>
      <c r="C246" s="298"/>
      <c r="D246" s="299"/>
      <c r="E246" s="164"/>
      <c r="F246" s="133"/>
      <c r="G246" s="187"/>
      <c r="H246" s="187"/>
      <c r="I246" s="187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/>
      <c r="BH246" s="169"/>
      <c r="BI246" s="169"/>
      <c r="BJ246" s="169"/>
      <c r="BK246" s="169"/>
      <c r="BL246" s="169"/>
      <c r="BM246" s="169"/>
      <c r="BN246" s="169"/>
      <c r="BO246" s="169"/>
      <c r="BP246" s="169"/>
      <c r="BQ246" s="169"/>
      <c r="BR246" s="169"/>
      <c r="BS246" s="169"/>
      <c r="BT246" s="169"/>
      <c r="BU246" s="169"/>
      <c r="BV246" s="169"/>
      <c r="BW246" s="169"/>
      <c r="BX246" s="169"/>
      <c r="BY246" s="169"/>
    </row>
    <row r="247" spans="1:77" s="101" customFormat="1" ht="24" customHeight="1">
      <c r="A247" s="16">
        <f>A245+1</f>
        <v>159</v>
      </c>
      <c r="B247" s="209" t="s">
        <v>299</v>
      </c>
      <c r="C247" s="95" t="s">
        <v>6</v>
      </c>
      <c r="D247" s="98">
        <v>6</v>
      </c>
      <c r="E247" s="95"/>
      <c r="F247" s="107"/>
      <c r="G247" s="126">
        <f t="shared" ref="G247:G254" si="27">D247</f>
        <v>6</v>
      </c>
      <c r="H247" s="107"/>
      <c r="I247" s="107"/>
    </row>
    <row r="248" spans="1:77" s="101" customFormat="1" ht="24" customHeight="1">
      <c r="A248" s="16">
        <f>A247+1</f>
        <v>160</v>
      </c>
      <c r="B248" s="209" t="s">
        <v>304</v>
      </c>
      <c r="C248" s="95" t="s">
        <v>6</v>
      </c>
      <c r="D248" s="98">
        <v>3</v>
      </c>
      <c r="E248" s="95"/>
      <c r="F248" s="107"/>
      <c r="G248" s="126">
        <f t="shared" si="27"/>
        <v>3</v>
      </c>
      <c r="H248" s="107"/>
      <c r="I248" s="107"/>
    </row>
    <row r="249" spans="1:77" s="101" customFormat="1" ht="24" customHeight="1">
      <c r="A249" s="16">
        <f t="shared" ref="A249:A254" si="28">A248+1</f>
        <v>161</v>
      </c>
      <c r="B249" s="209" t="s">
        <v>301</v>
      </c>
      <c r="C249" s="95" t="s">
        <v>6</v>
      </c>
      <c r="D249" s="98">
        <v>83</v>
      </c>
      <c r="E249" s="95"/>
      <c r="F249" s="107"/>
      <c r="G249" s="126">
        <f t="shared" si="27"/>
        <v>83</v>
      </c>
      <c r="H249" s="107"/>
      <c r="I249" s="107"/>
    </row>
    <row r="250" spans="1:77" s="101" customFormat="1" ht="24" customHeight="1">
      <c r="A250" s="16">
        <f t="shared" si="28"/>
        <v>162</v>
      </c>
      <c r="B250" s="209" t="s">
        <v>305</v>
      </c>
      <c r="C250" s="95" t="s">
        <v>6</v>
      </c>
      <c r="D250" s="98">
        <v>1</v>
      </c>
      <c r="E250" s="95"/>
      <c r="F250" s="107"/>
      <c r="G250" s="126">
        <f t="shared" si="27"/>
        <v>1</v>
      </c>
      <c r="H250" s="107"/>
      <c r="I250" s="107"/>
    </row>
    <row r="251" spans="1:77" s="101" customFormat="1" ht="24" customHeight="1">
      <c r="A251" s="16">
        <f t="shared" si="28"/>
        <v>163</v>
      </c>
      <c r="B251" s="209" t="s">
        <v>302</v>
      </c>
      <c r="C251" s="95" t="s">
        <v>6</v>
      </c>
      <c r="D251" s="98">
        <v>23</v>
      </c>
      <c r="E251" s="95"/>
      <c r="F251" s="107"/>
      <c r="G251" s="126">
        <f t="shared" si="27"/>
        <v>23</v>
      </c>
      <c r="H251" s="107"/>
      <c r="I251" s="107"/>
    </row>
    <row r="252" spans="1:77" s="101" customFormat="1" ht="24" customHeight="1">
      <c r="A252" s="16">
        <f t="shared" si="28"/>
        <v>164</v>
      </c>
      <c r="B252" s="209" t="s">
        <v>303</v>
      </c>
      <c r="C252" s="95" t="s">
        <v>6</v>
      </c>
      <c r="D252" s="98">
        <v>14.5</v>
      </c>
      <c r="E252" s="95"/>
      <c r="F252" s="107"/>
      <c r="G252" s="126">
        <f t="shared" si="27"/>
        <v>14.5</v>
      </c>
      <c r="H252" s="107"/>
      <c r="I252" s="107"/>
    </row>
    <row r="253" spans="1:77" s="101" customFormat="1" ht="24" customHeight="1">
      <c r="A253" s="16">
        <f t="shared" si="28"/>
        <v>165</v>
      </c>
      <c r="B253" s="209" t="s">
        <v>306</v>
      </c>
      <c r="C253" s="95" t="s">
        <v>6</v>
      </c>
      <c r="D253" s="98">
        <v>13</v>
      </c>
      <c r="E253" s="95"/>
      <c r="F253" s="107"/>
      <c r="G253" s="126">
        <f t="shared" si="27"/>
        <v>13</v>
      </c>
      <c r="H253" s="107"/>
      <c r="I253" s="107"/>
    </row>
    <row r="254" spans="1:77" s="101" customFormat="1" ht="24" customHeight="1">
      <c r="A254" s="16">
        <f t="shared" si="28"/>
        <v>166</v>
      </c>
      <c r="B254" s="209" t="s">
        <v>307</v>
      </c>
      <c r="C254" s="95" t="s">
        <v>6</v>
      </c>
      <c r="D254" s="98">
        <v>27</v>
      </c>
      <c r="E254" s="95"/>
      <c r="F254" s="107"/>
      <c r="G254" s="126">
        <f t="shared" si="27"/>
        <v>27</v>
      </c>
      <c r="H254" s="107"/>
      <c r="I254" s="107"/>
    </row>
    <row r="255" spans="1:77" s="101" customFormat="1" ht="34.5" customHeight="1">
      <c r="A255" s="247"/>
      <c r="B255" s="286" t="s">
        <v>472</v>
      </c>
      <c r="C255" s="286"/>
      <c r="D255" s="287"/>
      <c r="E255" s="116"/>
      <c r="F255" s="126"/>
      <c r="G255" s="107"/>
      <c r="H255" s="107"/>
      <c r="I255" s="107"/>
    </row>
    <row r="256" spans="1:77" s="101" customFormat="1" ht="24" customHeight="1">
      <c r="A256" s="16">
        <f t="shared" ref="A256:A259" si="29">A254+1</f>
        <v>167</v>
      </c>
      <c r="B256" s="210" t="s">
        <v>390</v>
      </c>
      <c r="C256" s="114" t="s">
        <v>7</v>
      </c>
      <c r="D256" s="97" t="s">
        <v>391</v>
      </c>
      <c r="E256" s="97"/>
      <c r="F256" s="107"/>
      <c r="G256" s="136" t="str">
        <f>D256</f>
        <v>71,32</v>
      </c>
      <c r="H256" s="107"/>
      <c r="I256" s="107"/>
    </row>
    <row r="257" spans="1:77" s="101" customFormat="1" ht="24" customHeight="1">
      <c r="A257" s="16">
        <f>A256+1</f>
        <v>168</v>
      </c>
      <c r="B257" s="210" t="s">
        <v>392</v>
      </c>
      <c r="C257" s="114" t="s">
        <v>7</v>
      </c>
      <c r="D257" s="97" t="s">
        <v>393</v>
      </c>
      <c r="E257" s="97"/>
      <c r="F257" s="107"/>
      <c r="G257" s="136" t="str">
        <f>D257</f>
        <v>108,64</v>
      </c>
      <c r="H257" s="107"/>
      <c r="I257" s="107"/>
    </row>
    <row r="258" spans="1:77" s="101" customFormat="1" ht="17.25" customHeight="1">
      <c r="A258" s="247"/>
      <c r="B258" s="166" t="s">
        <v>380</v>
      </c>
      <c r="C258" s="107"/>
      <c r="D258" s="114"/>
      <c r="E258" s="124"/>
      <c r="F258" s="136"/>
      <c r="G258" s="107"/>
      <c r="H258" s="107"/>
      <c r="I258" s="107"/>
    </row>
    <row r="259" spans="1:77" s="101" customFormat="1" ht="24" customHeight="1">
      <c r="A259" s="16">
        <f t="shared" si="29"/>
        <v>169</v>
      </c>
      <c r="B259" s="211" t="s">
        <v>381</v>
      </c>
      <c r="C259" s="123" t="s">
        <v>3</v>
      </c>
      <c r="D259" s="123" t="s">
        <v>383</v>
      </c>
      <c r="E259" s="114"/>
      <c r="F259" s="107"/>
      <c r="G259" s="136" t="str">
        <f>D259</f>
        <v>23,69</v>
      </c>
      <c r="H259" s="107"/>
      <c r="I259" s="107"/>
    </row>
    <row r="260" spans="1:77" s="101" customFormat="1" ht="24" customHeight="1">
      <c r="A260" s="16">
        <f>A259+1</f>
        <v>170</v>
      </c>
      <c r="B260" s="211" t="s">
        <v>384</v>
      </c>
      <c r="C260" s="123" t="s">
        <v>3</v>
      </c>
      <c r="D260" s="123" t="s">
        <v>386</v>
      </c>
      <c r="E260" s="114"/>
      <c r="F260" s="107"/>
      <c r="G260" s="136" t="str">
        <f>D260</f>
        <v>0,69</v>
      </c>
      <c r="H260" s="107"/>
      <c r="I260" s="107"/>
    </row>
    <row r="261" spans="1:77" s="101" customFormat="1" ht="24" customHeight="1">
      <c r="A261" s="16">
        <f>A260+1</f>
        <v>171</v>
      </c>
      <c r="B261" s="211" t="s">
        <v>387</v>
      </c>
      <c r="C261" s="123" t="s">
        <v>7</v>
      </c>
      <c r="D261" s="123" t="s">
        <v>389</v>
      </c>
      <c r="E261" s="114"/>
      <c r="F261" s="107"/>
      <c r="G261" s="136" t="str">
        <f>D261</f>
        <v>99,03</v>
      </c>
      <c r="H261" s="107"/>
      <c r="I261" s="107"/>
    </row>
    <row r="262" spans="1:77" s="101" customFormat="1" ht="18" customHeight="1">
      <c r="A262" s="247"/>
      <c r="B262" s="215" t="s">
        <v>394</v>
      </c>
      <c r="C262" s="107"/>
      <c r="D262" s="116"/>
      <c r="E262" s="97"/>
      <c r="F262" s="126"/>
      <c r="G262" s="107"/>
      <c r="H262" s="107"/>
      <c r="I262" s="107"/>
    </row>
    <row r="263" spans="1:77" s="101" customFormat="1" ht="24" customHeight="1">
      <c r="A263" s="16">
        <f>A261+1</f>
        <v>172</v>
      </c>
      <c r="B263" s="209" t="s">
        <v>395</v>
      </c>
      <c r="C263" s="95" t="s">
        <v>7</v>
      </c>
      <c r="D263" s="97" t="s">
        <v>396</v>
      </c>
      <c r="E263" s="97"/>
      <c r="F263" s="107"/>
      <c r="G263" s="136" t="str">
        <f>D263</f>
        <v>19,4</v>
      </c>
      <c r="H263" s="107"/>
      <c r="I263" s="107"/>
    </row>
    <row r="264" spans="1:77" s="101" customFormat="1" ht="38.25" customHeight="1">
      <c r="A264" s="247"/>
      <c r="B264" s="286" t="s">
        <v>413</v>
      </c>
      <c r="C264" s="286"/>
      <c r="D264" s="287"/>
      <c r="E264" s="116"/>
      <c r="F264" s="126"/>
      <c r="G264" s="107"/>
      <c r="H264" s="107"/>
      <c r="I264" s="107"/>
    </row>
    <row r="265" spans="1:77" s="101" customFormat="1" ht="24" customHeight="1">
      <c r="A265" s="16">
        <f>A263+1</f>
        <v>173</v>
      </c>
      <c r="B265" s="209" t="s">
        <v>310</v>
      </c>
      <c r="C265" s="95" t="s">
        <v>6</v>
      </c>
      <c r="D265" s="96">
        <v>17</v>
      </c>
      <c r="E265" s="95"/>
      <c r="F265" s="107"/>
      <c r="G265" s="126">
        <f>D265</f>
        <v>17</v>
      </c>
      <c r="H265" s="107"/>
      <c r="I265" s="107"/>
    </row>
    <row r="266" spans="1:77" s="101" customFormat="1" ht="24" customHeight="1">
      <c r="A266" s="16">
        <f>A265+1</f>
        <v>174</v>
      </c>
      <c r="B266" s="209" t="s">
        <v>311</v>
      </c>
      <c r="C266" s="95" t="s">
        <v>6</v>
      </c>
      <c r="D266" s="96">
        <v>599</v>
      </c>
      <c r="E266" s="95"/>
      <c r="F266" s="126">
        <f t="shared" ref="F266" si="30">D266</f>
        <v>599</v>
      </c>
      <c r="G266" s="107"/>
      <c r="H266" s="107"/>
      <c r="I266" s="107"/>
    </row>
    <row r="267" spans="1:77" s="101" customFormat="1" ht="24" customHeight="1">
      <c r="A267" s="16">
        <f t="shared" ref="A267:A270" si="31">A266+1</f>
        <v>175</v>
      </c>
      <c r="B267" s="209" t="s">
        <v>312</v>
      </c>
      <c r="C267" s="95" t="s">
        <v>6</v>
      </c>
      <c r="D267" s="96">
        <v>55</v>
      </c>
      <c r="E267" s="95"/>
      <c r="F267" s="107"/>
      <c r="G267" s="126">
        <f>D267</f>
        <v>55</v>
      </c>
      <c r="H267" s="107"/>
      <c r="I267" s="107"/>
    </row>
    <row r="268" spans="1:77" s="101" customFormat="1" ht="24" customHeight="1">
      <c r="A268" s="16">
        <f t="shared" si="31"/>
        <v>176</v>
      </c>
      <c r="B268" s="209" t="s">
        <v>313</v>
      </c>
      <c r="C268" s="95" t="s">
        <v>6</v>
      </c>
      <c r="D268" s="96">
        <v>2</v>
      </c>
      <c r="E268" s="95"/>
      <c r="F268" s="107"/>
      <c r="G268" s="126">
        <f>D268</f>
        <v>2</v>
      </c>
      <c r="H268" s="107"/>
      <c r="I268" s="107"/>
    </row>
    <row r="269" spans="1:77" s="101" customFormat="1" ht="24" customHeight="1">
      <c r="A269" s="16">
        <f t="shared" si="31"/>
        <v>177</v>
      </c>
      <c r="B269" s="209" t="s">
        <v>314</v>
      </c>
      <c r="C269" s="95" t="s">
        <v>6</v>
      </c>
      <c r="D269" s="96">
        <v>46</v>
      </c>
      <c r="E269" s="95"/>
      <c r="F269" s="107"/>
      <c r="G269" s="126">
        <f>D269</f>
        <v>46</v>
      </c>
      <c r="H269" s="107"/>
      <c r="I269" s="107"/>
    </row>
    <row r="270" spans="1:77" s="101" customFormat="1" ht="24" customHeight="1">
      <c r="A270" s="16">
        <f t="shared" si="31"/>
        <v>178</v>
      </c>
      <c r="B270" s="209" t="s">
        <v>315</v>
      </c>
      <c r="C270" s="95" t="s">
        <v>6</v>
      </c>
      <c r="D270" s="96">
        <v>1</v>
      </c>
      <c r="E270" s="95"/>
      <c r="F270" s="107"/>
      <c r="G270" s="126">
        <f>D270</f>
        <v>1</v>
      </c>
      <c r="H270" s="107"/>
      <c r="I270" s="107"/>
    </row>
    <row r="271" spans="1:77" ht="15" customHeight="1">
      <c r="A271" s="257"/>
      <c r="B271" s="212" t="s">
        <v>108</v>
      </c>
      <c r="C271" s="164"/>
      <c r="D271" s="35"/>
      <c r="E271" s="164"/>
      <c r="F271" s="133"/>
      <c r="G271" s="187"/>
      <c r="H271" s="187"/>
      <c r="I271" s="187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  <c r="BF271" s="169"/>
      <c r="BG271" s="169"/>
      <c r="BH271" s="169"/>
      <c r="BI271" s="169"/>
      <c r="BJ271" s="169"/>
      <c r="BK271" s="169"/>
      <c r="BL271" s="169"/>
      <c r="BM271" s="169"/>
      <c r="BN271" s="169"/>
      <c r="BO271" s="169"/>
      <c r="BP271" s="169"/>
      <c r="BQ271" s="169"/>
      <c r="BR271" s="169"/>
      <c r="BS271" s="169"/>
      <c r="BT271" s="169"/>
      <c r="BU271" s="169"/>
      <c r="BV271" s="169"/>
      <c r="BW271" s="169"/>
      <c r="BX271" s="169"/>
      <c r="BY271" s="169"/>
    </row>
    <row r="272" spans="1:77" ht="24.75" customHeight="1">
      <c r="A272" s="16"/>
      <c r="B272" s="297" t="s">
        <v>317</v>
      </c>
      <c r="C272" s="298"/>
      <c r="D272" s="299"/>
      <c r="E272" s="102"/>
      <c r="F272" s="133"/>
      <c r="G272" s="187"/>
      <c r="H272" s="187"/>
      <c r="I272" s="187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  <c r="BF272" s="169"/>
      <c r="BG272" s="169"/>
      <c r="BH272" s="169"/>
      <c r="BI272" s="169"/>
      <c r="BJ272" s="169"/>
      <c r="BK272" s="169"/>
      <c r="BL272" s="169"/>
      <c r="BM272" s="169"/>
      <c r="BN272" s="169"/>
      <c r="BO272" s="169"/>
      <c r="BP272" s="169"/>
      <c r="BQ272" s="169"/>
      <c r="BR272" s="169"/>
      <c r="BS272" s="169"/>
      <c r="BT272" s="169"/>
      <c r="BU272" s="169"/>
      <c r="BV272" s="169"/>
      <c r="BW272" s="169"/>
      <c r="BX272" s="169"/>
      <c r="BY272" s="169"/>
    </row>
    <row r="273" spans="1:10" s="107" customFormat="1" ht="24" customHeight="1">
      <c r="A273" s="16">
        <f>A270+1</f>
        <v>179</v>
      </c>
      <c r="B273" s="108" t="s">
        <v>318</v>
      </c>
      <c r="C273" s="95" t="s">
        <v>319</v>
      </c>
      <c r="D273" s="96">
        <v>4</v>
      </c>
      <c r="E273" s="95"/>
      <c r="G273" s="126">
        <f t="shared" ref="G273:G278" si="32">D273</f>
        <v>4</v>
      </c>
      <c r="J273" s="111"/>
    </row>
    <row r="274" spans="1:10" s="107" customFormat="1" ht="24" customHeight="1">
      <c r="A274" s="16">
        <f>A273+1</f>
        <v>180</v>
      </c>
      <c r="B274" s="108" t="s">
        <v>320</v>
      </c>
      <c r="C274" s="95" t="s">
        <v>319</v>
      </c>
      <c r="D274" s="96">
        <v>35</v>
      </c>
      <c r="E274" s="95"/>
      <c r="G274" s="126">
        <f t="shared" si="32"/>
        <v>35</v>
      </c>
      <c r="J274" s="111"/>
    </row>
    <row r="275" spans="1:10" s="107" customFormat="1" ht="24" customHeight="1">
      <c r="A275" s="16">
        <f t="shared" ref="A275:A278" si="33">A274+1</f>
        <v>181</v>
      </c>
      <c r="B275" s="108" t="s">
        <v>321</v>
      </c>
      <c r="C275" s="95" t="s">
        <v>319</v>
      </c>
      <c r="D275" s="96">
        <v>9</v>
      </c>
      <c r="E275" s="95"/>
      <c r="G275" s="126">
        <f t="shared" si="32"/>
        <v>9</v>
      </c>
      <c r="J275" s="111"/>
    </row>
    <row r="276" spans="1:10" s="107" customFormat="1" ht="24" customHeight="1">
      <c r="A276" s="16">
        <f t="shared" si="33"/>
        <v>182</v>
      </c>
      <c r="B276" s="108" t="s">
        <v>322</v>
      </c>
      <c r="C276" s="95" t="s">
        <v>319</v>
      </c>
      <c r="D276" s="96">
        <v>5</v>
      </c>
      <c r="E276" s="95"/>
      <c r="G276" s="126">
        <f t="shared" si="32"/>
        <v>5</v>
      </c>
      <c r="J276" s="111"/>
    </row>
    <row r="277" spans="1:10" s="107" customFormat="1" ht="24" customHeight="1">
      <c r="A277" s="16">
        <f t="shared" si="33"/>
        <v>183</v>
      </c>
      <c r="B277" s="108" t="s">
        <v>323</v>
      </c>
      <c r="C277" s="95" t="s">
        <v>319</v>
      </c>
      <c r="D277" s="96">
        <v>2</v>
      </c>
      <c r="E277" s="95"/>
      <c r="G277" s="126">
        <f t="shared" si="32"/>
        <v>2</v>
      </c>
      <c r="J277" s="111"/>
    </row>
    <row r="278" spans="1:10" s="107" customFormat="1" ht="24" customHeight="1">
      <c r="A278" s="16">
        <f t="shared" si="33"/>
        <v>184</v>
      </c>
      <c r="B278" s="108" t="s">
        <v>324</v>
      </c>
      <c r="C278" s="95" t="s">
        <v>319</v>
      </c>
      <c r="D278" s="96">
        <v>2</v>
      </c>
      <c r="E278" s="95"/>
      <c r="G278" s="126">
        <f t="shared" si="32"/>
        <v>2</v>
      </c>
      <c r="J278" s="111"/>
    </row>
    <row r="279" spans="1:10" s="101" customFormat="1" ht="24" customHeight="1">
      <c r="A279" s="247"/>
      <c r="B279" s="300" t="s">
        <v>325</v>
      </c>
      <c r="C279" s="301"/>
      <c r="D279" s="302"/>
      <c r="E279" s="105"/>
      <c r="F279" s="126"/>
      <c r="G279" s="107"/>
      <c r="H279" s="107"/>
      <c r="I279" s="107"/>
    </row>
    <row r="280" spans="1:10" s="101" customFormat="1" ht="24" customHeight="1">
      <c r="A280" s="16">
        <f>A278+1</f>
        <v>185</v>
      </c>
      <c r="B280" s="108" t="s">
        <v>326</v>
      </c>
      <c r="C280" s="95" t="s">
        <v>319</v>
      </c>
      <c r="D280" s="96">
        <v>3</v>
      </c>
      <c r="E280" s="95"/>
      <c r="F280" s="107"/>
      <c r="G280" s="126">
        <f>D280</f>
        <v>3</v>
      </c>
      <c r="H280" s="107"/>
      <c r="I280" s="107"/>
    </row>
    <row r="281" spans="1:10" s="101" customFormat="1" ht="24" customHeight="1">
      <c r="A281" s="16">
        <f>A280+1</f>
        <v>186</v>
      </c>
      <c r="B281" s="108" t="s">
        <v>327</v>
      </c>
      <c r="C281" s="95" t="s">
        <v>319</v>
      </c>
      <c r="D281" s="96">
        <v>78</v>
      </c>
      <c r="E281" s="95"/>
      <c r="F281" s="107"/>
      <c r="G281" s="126">
        <f>D281</f>
        <v>78</v>
      </c>
      <c r="H281" s="107"/>
      <c r="I281" s="107"/>
    </row>
    <row r="282" spans="1:10" s="101" customFormat="1" ht="24" customHeight="1">
      <c r="A282" s="16">
        <f t="shared" ref="A282:A283" si="34">A281+1</f>
        <v>187</v>
      </c>
      <c r="B282" s="108" t="s">
        <v>328</v>
      </c>
      <c r="C282" s="95" t="s">
        <v>319</v>
      </c>
      <c r="D282" s="96">
        <v>7</v>
      </c>
      <c r="E282" s="95"/>
      <c r="F282" s="107"/>
      <c r="G282" s="126">
        <f>D282</f>
        <v>7</v>
      </c>
      <c r="H282" s="107"/>
      <c r="I282" s="107"/>
    </row>
    <row r="283" spans="1:10" s="101" customFormat="1" ht="24" customHeight="1">
      <c r="A283" s="16">
        <f t="shared" si="34"/>
        <v>188</v>
      </c>
      <c r="B283" s="108" t="s">
        <v>329</v>
      </c>
      <c r="C283" s="95" t="s">
        <v>319</v>
      </c>
      <c r="D283" s="96">
        <v>4</v>
      </c>
      <c r="E283" s="95"/>
      <c r="F283" s="107"/>
      <c r="G283" s="126">
        <f>D283</f>
        <v>4</v>
      </c>
      <c r="H283" s="107"/>
      <c r="I283" s="107"/>
    </row>
    <row r="284" spans="1:10" s="101" customFormat="1" ht="24" customHeight="1">
      <c r="A284" s="247"/>
      <c r="B284" s="306" t="s">
        <v>330</v>
      </c>
      <c r="C284" s="307"/>
      <c r="D284" s="308"/>
      <c r="E284" s="116"/>
      <c r="F284" s="126"/>
      <c r="G284" s="107"/>
      <c r="H284" s="107"/>
      <c r="I284" s="107"/>
    </row>
    <row r="285" spans="1:10" s="101" customFormat="1" ht="24" customHeight="1">
      <c r="A285" s="16">
        <f>A283+1</f>
        <v>189</v>
      </c>
      <c r="B285" s="108" t="s">
        <v>331</v>
      </c>
      <c r="C285" s="95" t="s">
        <v>319</v>
      </c>
      <c r="D285" s="96">
        <v>16</v>
      </c>
      <c r="E285" s="95"/>
      <c r="F285" s="107"/>
      <c r="G285" s="126">
        <f>D285</f>
        <v>16</v>
      </c>
      <c r="H285" s="107"/>
      <c r="I285" s="107"/>
    </row>
    <row r="286" spans="1:10" s="101" customFormat="1" ht="24" customHeight="1">
      <c r="A286" s="16">
        <f>A285+1</f>
        <v>190</v>
      </c>
      <c r="B286" s="108" t="s">
        <v>332</v>
      </c>
      <c r="C286" s="95" t="s">
        <v>319</v>
      </c>
      <c r="D286" s="96">
        <v>2</v>
      </c>
      <c r="E286" s="95"/>
      <c r="F286" s="107"/>
      <c r="G286" s="126">
        <f>D286</f>
        <v>2</v>
      </c>
      <c r="H286" s="107"/>
      <c r="I286" s="107"/>
    </row>
    <row r="287" spans="1:10" s="101" customFormat="1" ht="24" customHeight="1">
      <c r="A287" s="16">
        <f t="shared" ref="A287:A288" si="35">A286+1</f>
        <v>191</v>
      </c>
      <c r="B287" s="108" t="s">
        <v>333</v>
      </c>
      <c r="C287" s="95" t="s">
        <v>319</v>
      </c>
      <c r="D287" s="96">
        <v>1</v>
      </c>
      <c r="E287" s="95"/>
      <c r="F287" s="107"/>
      <c r="G287" s="126">
        <f>D287</f>
        <v>1</v>
      </c>
      <c r="H287" s="107"/>
      <c r="I287" s="107"/>
    </row>
    <row r="288" spans="1:10" s="101" customFormat="1" ht="24" customHeight="1">
      <c r="A288" s="16">
        <f t="shared" si="35"/>
        <v>192</v>
      </c>
      <c r="B288" s="108" t="s">
        <v>331</v>
      </c>
      <c r="C288" s="95" t="s">
        <v>319</v>
      </c>
      <c r="D288" s="113">
        <v>8</v>
      </c>
      <c r="E288" s="95"/>
      <c r="F288" s="107"/>
      <c r="G288" s="126">
        <f>D288</f>
        <v>8</v>
      </c>
      <c r="H288" s="107"/>
      <c r="I288" s="107"/>
    </row>
    <row r="289" spans="1:10" s="101" customFormat="1" ht="24" customHeight="1">
      <c r="A289" s="247"/>
      <c r="B289" s="309" t="s">
        <v>414</v>
      </c>
      <c r="C289" s="286"/>
      <c r="D289" s="287"/>
      <c r="E289" s="115"/>
      <c r="F289" s="126"/>
      <c r="G289" s="107"/>
      <c r="H289" s="107"/>
      <c r="I289" s="107"/>
    </row>
    <row r="290" spans="1:10" s="101" customFormat="1" ht="24" customHeight="1">
      <c r="A290" s="16">
        <f>A288+1</f>
        <v>193</v>
      </c>
      <c r="B290" s="108" t="s">
        <v>335</v>
      </c>
      <c r="C290" s="95" t="s">
        <v>319</v>
      </c>
      <c r="D290" s="96">
        <v>1</v>
      </c>
      <c r="E290" s="95"/>
      <c r="F290" s="107"/>
      <c r="G290" s="126">
        <f>D290</f>
        <v>1</v>
      </c>
      <c r="H290" s="107"/>
      <c r="I290" s="107"/>
    </row>
    <row r="291" spans="1:10" s="101" customFormat="1" ht="24" customHeight="1">
      <c r="A291" s="16">
        <f>A290+1</f>
        <v>194</v>
      </c>
      <c r="B291" s="108" t="s">
        <v>336</v>
      </c>
      <c r="C291" s="95" t="s">
        <v>319</v>
      </c>
      <c r="D291" s="96">
        <v>1</v>
      </c>
      <c r="E291" s="95"/>
      <c r="F291" s="107"/>
      <c r="G291" s="126">
        <f>D291</f>
        <v>1</v>
      </c>
      <c r="H291" s="107"/>
      <c r="I291" s="107"/>
    </row>
    <row r="292" spans="1:10" s="101" customFormat="1" ht="24" customHeight="1">
      <c r="A292" s="16"/>
      <c r="B292" s="310" t="s">
        <v>337</v>
      </c>
      <c r="C292" s="311"/>
      <c r="D292" s="312"/>
      <c r="E292" s="95"/>
      <c r="F292" s="126"/>
      <c r="G292" s="107"/>
      <c r="H292" s="107"/>
      <c r="I292" s="107"/>
    </row>
    <row r="293" spans="1:10" s="101" customFormat="1" ht="24" customHeight="1">
      <c r="A293" s="16">
        <f>A291+1</f>
        <v>195</v>
      </c>
      <c r="B293" s="108" t="s">
        <v>338</v>
      </c>
      <c r="C293" s="95" t="s">
        <v>319</v>
      </c>
      <c r="D293" s="96">
        <v>1</v>
      </c>
      <c r="E293" s="95"/>
      <c r="F293" s="107"/>
      <c r="G293" s="126">
        <f>D293</f>
        <v>1</v>
      </c>
      <c r="H293" s="107"/>
      <c r="I293" s="107"/>
    </row>
    <row r="294" spans="1:10" s="101" customFormat="1" ht="24" customHeight="1">
      <c r="A294" s="16">
        <f t="shared" ref="A294:A296" si="36">A293+1</f>
        <v>196</v>
      </c>
      <c r="B294" s="108" t="s">
        <v>339</v>
      </c>
      <c r="C294" s="95" t="s">
        <v>319</v>
      </c>
      <c r="D294" s="96">
        <v>1</v>
      </c>
      <c r="E294" s="95"/>
      <c r="F294" s="107"/>
      <c r="G294" s="126">
        <f>D294</f>
        <v>1</v>
      </c>
      <c r="H294" s="107"/>
      <c r="I294" s="107"/>
    </row>
    <row r="295" spans="1:10" s="101" customFormat="1" ht="24" customHeight="1">
      <c r="A295" s="16">
        <f t="shared" si="36"/>
        <v>197</v>
      </c>
      <c r="B295" s="108" t="s">
        <v>340</v>
      </c>
      <c r="C295" s="95" t="s">
        <v>319</v>
      </c>
      <c r="D295" s="96">
        <v>1</v>
      </c>
      <c r="E295" s="95"/>
      <c r="F295" s="107"/>
      <c r="G295" s="126">
        <f>D295</f>
        <v>1</v>
      </c>
      <c r="H295" s="107"/>
      <c r="I295" s="107"/>
    </row>
    <row r="296" spans="1:10" s="101" customFormat="1" ht="24" customHeight="1">
      <c r="A296" s="16">
        <f t="shared" si="36"/>
        <v>198</v>
      </c>
      <c r="B296" s="108" t="s">
        <v>341</v>
      </c>
      <c r="C296" s="95" t="s">
        <v>319</v>
      </c>
      <c r="D296" s="96">
        <v>1</v>
      </c>
      <c r="E296" s="95"/>
      <c r="F296" s="107"/>
      <c r="G296" s="126">
        <f>D296</f>
        <v>1</v>
      </c>
      <c r="H296" s="107"/>
      <c r="I296" s="107"/>
    </row>
    <row r="297" spans="1:10" s="101" customFormat="1" ht="24" customHeight="1">
      <c r="A297" s="247"/>
      <c r="B297" s="309" t="s">
        <v>415</v>
      </c>
      <c r="C297" s="286"/>
      <c r="D297" s="287"/>
      <c r="E297" s="115"/>
      <c r="F297" s="126"/>
      <c r="G297" s="107"/>
      <c r="H297" s="107"/>
      <c r="I297" s="107"/>
    </row>
    <row r="298" spans="1:10" s="101" customFormat="1" ht="24" customHeight="1">
      <c r="A298" s="16">
        <f>A296+1</f>
        <v>199</v>
      </c>
      <c r="B298" s="108" t="s">
        <v>342</v>
      </c>
      <c r="C298" s="95" t="s">
        <v>319</v>
      </c>
      <c r="D298" s="96">
        <v>1</v>
      </c>
      <c r="E298" s="95"/>
      <c r="F298" s="107"/>
      <c r="G298" s="126">
        <f>D298</f>
        <v>1</v>
      </c>
      <c r="H298" s="107"/>
      <c r="I298" s="107"/>
    </row>
    <row r="299" spans="1:10" s="101" customFormat="1" ht="24" customHeight="1">
      <c r="A299" s="16">
        <f>A298+1</f>
        <v>200</v>
      </c>
      <c r="B299" s="108" t="s">
        <v>344</v>
      </c>
      <c r="C299" s="95" t="s">
        <v>319</v>
      </c>
      <c r="D299" s="96">
        <v>1</v>
      </c>
      <c r="E299" s="95"/>
      <c r="F299" s="107"/>
      <c r="G299" s="126">
        <f>D299</f>
        <v>1</v>
      </c>
      <c r="H299" s="107"/>
      <c r="I299" s="107"/>
    </row>
    <row r="300" spans="1:10" s="101" customFormat="1" ht="24" customHeight="1">
      <c r="A300" s="16">
        <f t="shared" ref="A300:A305" si="37">A299+1</f>
        <v>201</v>
      </c>
      <c r="B300" s="108" t="s">
        <v>345</v>
      </c>
      <c r="C300" s="95" t="s">
        <v>319</v>
      </c>
      <c r="D300" s="96">
        <v>1</v>
      </c>
      <c r="E300" s="95"/>
      <c r="F300" s="107"/>
      <c r="G300" s="126">
        <f>D300</f>
        <v>1</v>
      </c>
      <c r="H300" s="107"/>
      <c r="I300" s="107"/>
    </row>
    <row r="301" spans="1:10" s="101" customFormat="1" ht="24" customHeight="1">
      <c r="A301" s="16">
        <f t="shared" si="37"/>
        <v>202</v>
      </c>
      <c r="B301" s="108" t="s">
        <v>346</v>
      </c>
      <c r="C301" s="95" t="s">
        <v>319</v>
      </c>
      <c r="D301" s="96">
        <v>1</v>
      </c>
      <c r="E301" s="95"/>
      <c r="F301" s="107"/>
      <c r="G301" s="126">
        <f>D301</f>
        <v>1</v>
      </c>
      <c r="H301" s="107"/>
      <c r="I301" s="107"/>
    </row>
    <row r="302" spans="1:10" s="101" customFormat="1" ht="24" customHeight="1">
      <c r="A302" s="16">
        <f t="shared" si="37"/>
        <v>203</v>
      </c>
      <c r="B302" s="108" t="s">
        <v>347</v>
      </c>
      <c r="C302" s="95" t="s">
        <v>319</v>
      </c>
      <c r="D302" s="96">
        <v>3</v>
      </c>
      <c r="E302" s="95"/>
      <c r="F302" s="107"/>
      <c r="G302" s="126">
        <f>D302</f>
        <v>3</v>
      </c>
      <c r="H302" s="107"/>
      <c r="I302" s="107"/>
    </row>
    <row r="303" spans="1:10" s="107" customFormat="1" ht="24" customHeight="1">
      <c r="A303" s="16"/>
      <c r="B303" s="310" t="s">
        <v>353</v>
      </c>
      <c r="C303" s="311"/>
      <c r="D303" s="312"/>
      <c r="E303" s="97"/>
      <c r="F303" s="126"/>
      <c r="J303" s="111"/>
    </row>
    <row r="304" spans="1:10" s="107" customFormat="1" ht="24" customHeight="1">
      <c r="A304" s="16">
        <f>A302+1</f>
        <v>204</v>
      </c>
      <c r="B304" s="108" t="s">
        <v>348</v>
      </c>
      <c r="C304" s="95" t="s">
        <v>319</v>
      </c>
      <c r="D304" s="96">
        <v>1</v>
      </c>
      <c r="E304" s="95"/>
      <c r="G304" s="126">
        <f>D304</f>
        <v>1</v>
      </c>
      <c r="J304" s="111"/>
    </row>
    <row r="305" spans="1:10" s="107" customFormat="1" ht="24" customHeight="1">
      <c r="A305" s="16">
        <f t="shared" si="37"/>
        <v>205</v>
      </c>
      <c r="B305" s="108" t="s">
        <v>349</v>
      </c>
      <c r="C305" s="95" t="s">
        <v>319</v>
      </c>
      <c r="D305" s="96">
        <v>1</v>
      </c>
      <c r="E305" s="95"/>
      <c r="G305" s="126">
        <f>D305</f>
        <v>1</v>
      </c>
      <c r="J305" s="111"/>
    </row>
    <row r="306" spans="1:10" s="107" customFormat="1" ht="24" customHeight="1">
      <c r="A306" s="247"/>
      <c r="B306" s="309" t="s">
        <v>416</v>
      </c>
      <c r="C306" s="286"/>
      <c r="D306" s="287"/>
      <c r="E306" s="95"/>
      <c r="F306" s="126"/>
      <c r="J306" s="111"/>
    </row>
    <row r="307" spans="1:10" s="107" customFormat="1" ht="24" customHeight="1">
      <c r="A307" s="16">
        <f>A305+1</f>
        <v>206</v>
      </c>
      <c r="B307" s="108" t="s">
        <v>350</v>
      </c>
      <c r="C307" s="95" t="s">
        <v>319</v>
      </c>
      <c r="D307" s="96">
        <v>1</v>
      </c>
      <c r="E307" s="95"/>
      <c r="G307" s="126">
        <f>D307</f>
        <v>1</v>
      </c>
      <c r="J307" s="111"/>
    </row>
    <row r="308" spans="1:10" s="107" customFormat="1" ht="24" customHeight="1">
      <c r="A308" s="16">
        <f>A307+1</f>
        <v>207</v>
      </c>
      <c r="B308" s="108" t="s">
        <v>351</v>
      </c>
      <c r="C308" s="95" t="s">
        <v>319</v>
      </c>
      <c r="D308" s="96">
        <v>2</v>
      </c>
      <c r="E308" s="95"/>
      <c r="G308" s="126">
        <f>D308</f>
        <v>2</v>
      </c>
      <c r="J308" s="111"/>
    </row>
    <row r="309" spans="1:10" s="107" customFormat="1" ht="24" customHeight="1">
      <c r="A309" s="16">
        <f>A308+1</f>
        <v>208</v>
      </c>
      <c r="B309" s="108" t="s">
        <v>352</v>
      </c>
      <c r="C309" s="95" t="s">
        <v>319</v>
      </c>
      <c r="D309" s="96">
        <v>1</v>
      </c>
      <c r="E309" s="95"/>
      <c r="G309" s="126">
        <f>D309</f>
        <v>1</v>
      </c>
      <c r="J309" s="111"/>
    </row>
    <row r="310" spans="1:10" s="101" customFormat="1" ht="24" customHeight="1">
      <c r="A310" s="247"/>
      <c r="B310" s="110" t="s">
        <v>356</v>
      </c>
      <c r="C310" s="107"/>
      <c r="D310" s="97"/>
      <c r="E310" s="116"/>
      <c r="F310" s="126"/>
      <c r="G310" s="107"/>
      <c r="H310" s="107"/>
      <c r="I310" s="107"/>
    </row>
    <row r="311" spans="1:10" s="101" customFormat="1" ht="24" customHeight="1">
      <c r="A311" s="16">
        <f>A309+1</f>
        <v>209</v>
      </c>
      <c r="B311" s="117" t="s">
        <v>357</v>
      </c>
      <c r="C311" s="95" t="s">
        <v>319</v>
      </c>
      <c r="D311" s="96">
        <v>1</v>
      </c>
      <c r="E311" s="114"/>
      <c r="F311" s="107"/>
      <c r="G311" s="126">
        <f t="shared" ref="G311:G319" si="38">D311</f>
        <v>1</v>
      </c>
      <c r="H311" s="107"/>
      <c r="I311" s="107"/>
    </row>
    <row r="312" spans="1:10" s="101" customFormat="1" ht="24" customHeight="1">
      <c r="A312" s="16">
        <f t="shared" ref="A312:A318" si="39">A311+1</f>
        <v>210</v>
      </c>
      <c r="B312" s="117" t="s">
        <v>359</v>
      </c>
      <c r="C312" s="95" t="s">
        <v>319</v>
      </c>
      <c r="D312" s="96">
        <v>16</v>
      </c>
      <c r="E312" s="114"/>
      <c r="F312" s="107"/>
      <c r="G312" s="126">
        <f t="shared" si="38"/>
        <v>16</v>
      </c>
      <c r="H312" s="107"/>
      <c r="I312" s="107"/>
    </row>
    <row r="313" spans="1:10" s="101" customFormat="1" ht="24" customHeight="1">
      <c r="A313" s="16">
        <f t="shared" si="39"/>
        <v>211</v>
      </c>
      <c r="B313" s="117" t="s">
        <v>360</v>
      </c>
      <c r="C313" s="95" t="s">
        <v>319</v>
      </c>
      <c r="D313" s="96">
        <v>1</v>
      </c>
      <c r="E313" s="114"/>
      <c r="F313" s="107"/>
      <c r="G313" s="126">
        <f t="shared" si="38"/>
        <v>1</v>
      </c>
      <c r="H313" s="107"/>
      <c r="I313" s="107"/>
    </row>
    <row r="314" spans="1:10" s="101" customFormat="1" ht="24" customHeight="1">
      <c r="A314" s="16">
        <f>A313+1</f>
        <v>212</v>
      </c>
      <c r="B314" s="117" t="s">
        <v>361</v>
      </c>
      <c r="C314" s="95" t="s">
        <v>319</v>
      </c>
      <c r="D314" s="96">
        <v>5</v>
      </c>
      <c r="E314" s="114"/>
      <c r="F314" s="107"/>
      <c r="G314" s="126">
        <f t="shared" si="38"/>
        <v>5</v>
      </c>
      <c r="H314" s="107"/>
      <c r="I314" s="107"/>
    </row>
    <row r="315" spans="1:10" s="101" customFormat="1" ht="24" customHeight="1">
      <c r="A315" s="16">
        <f t="shared" si="39"/>
        <v>213</v>
      </c>
      <c r="B315" s="117" t="s">
        <v>362</v>
      </c>
      <c r="C315" s="95" t="s">
        <v>319</v>
      </c>
      <c r="D315" s="96">
        <v>4</v>
      </c>
      <c r="E315" s="114"/>
      <c r="F315" s="107"/>
      <c r="G315" s="126">
        <f t="shared" si="38"/>
        <v>4</v>
      </c>
      <c r="H315" s="107"/>
      <c r="I315" s="107"/>
    </row>
    <row r="316" spans="1:10" s="101" customFormat="1" ht="24" customHeight="1">
      <c r="A316" s="16">
        <f t="shared" si="39"/>
        <v>214</v>
      </c>
      <c r="B316" s="117" t="s">
        <v>363</v>
      </c>
      <c r="C316" s="95" t="s">
        <v>319</v>
      </c>
      <c r="D316" s="96">
        <v>6</v>
      </c>
      <c r="E316" s="114"/>
      <c r="F316" s="107"/>
      <c r="G316" s="126">
        <f t="shared" si="38"/>
        <v>6</v>
      </c>
      <c r="H316" s="107"/>
      <c r="I316" s="107"/>
    </row>
    <row r="317" spans="1:10" s="101" customFormat="1" ht="24" customHeight="1">
      <c r="A317" s="16">
        <f t="shared" si="39"/>
        <v>215</v>
      </c>
      <c r="B317" s="94" t="s">
        <v>364</v>
      </c>
      <c r="C317" s="95" t="s">
        <v>319</v>
      </c>
      <c r="D317" s="96">
        <v>2</v>
      </c>
      <c r="E317" s="114"/>
      <c r="F317" s="107"/>
      <c r="G317" s="126">
        <f t="shared" si="38"/>
        <v>2</v>
      </c>
      <c r="H317" s="107"/>
      <c r="I317" s="107"/>
    </row>
    <row r="318" spans="1:10" s="101" customFormat="1" ht="24" customHeight="1">
      <c r="A318" s="16">
        <f t="shared" si="39"/>
        <v>216</v>
      </c>
      <c r="B318" s="117" t="s">
        <v>361</v>
      </c>
      <c r="C318" s="95" t="s">
        <v>319</v>
      </c>
      <c r="D318" s="96">
        <v>4</v>
      </c>
      <c r="E318" s="114"/>
      <c r="F318" s="107"/>
      <c r="G318" s="126">
        <f t="shared" si="38"/>
        <v>4</v>
      </c>
      <c r="H318" s="107"/>
      <c r="I318" s="107"/>
    </row>
    <row r="319" spans="1:10" s="101" customFormat="1" ht="24" customHeight="1">
      <c r="A319" s="16">
        <f>A318+1</f>
        <v>217</v>
      </c>
      <c r="B319" s="94" t="s">
        <v>366</v>
      </c>
      <c r="C319" s="95" t="s">
        <v>319</v>
      </c>
      <c r="D319" s="96">
        <v>2</v>
      </c>
      <c r="E319" s="114"/>
      <c r="F319" s="107"/>
      <c r="G319" s="126">
        <f t="shared" si="38"/>
        <v>2</v>
      </c>
      <c r="H319" s="107"/>
      <c r="I319" s="107"/>
    </row>
    <row r="320" spans="1:10" s="101" customFormat="1" ht="24" customHeight="1">
      <c r="A320" s="247"/>
      <c r="B320" s="320" t="s">
        <v>397</v>
      </c>
      <c r="C320" s="321"/>
      <c r="D320" s="322"/>
      <c r="E320" s="116"/>
      <c r="F320" s="126"/>
      <c r="G320" s="107"/>
      <c r="H320" s="107"/>
      <c r="I320" s="107"/>
    </row>
    <row r="321" spans="1:9" s="101" customFormat="1" ht="24" customHeight="1">
      <c r="A321" s="247">
        <f>A319+1</f>
        <v>218</v>
      </c>
      <c r="B321" s="118" t="s">
        <v>367</v>
      </c>
      <c r="C321" s="120" t="s">
        <v>368</v>
      </c>
      <c r="D321" s="96">
        <v>8</v>
      </c>
      <c r="E321" s="116"/>
      <c r="F321" s="107"/>
      <c r="G321" s="126">
        <f>D321</f>
        <v>8</v>
      </c>
      <c r="H321" s="107"/>
      <c r="I321" s="107"/>
    </row>
    <row r="322" spans="1:9" s="101" customFormat="1" ht="24" customHeight="1">
      <c r="A322" s="247">
        <f>A321+1</f>
        <v>219</v>
      </c>
      <c r="B322" s="118" t="s">
        <v>369</v>
      </c>
      <c r="C322" s="120" t="s">
        <v>368</v>
      </c>
      <c r="D322" s="96">
        <v>16</v>
      </c>
      <c r="E322" s="116"/>
      <c r="F322" s="107"/>
      <c r="G322" s="126">
        <f>D322</f>
        <v>16</v>
      </c>
      <c r="H322" s="107"/>
      <c r="I322" s="107"/>
    </row>
    <row r="323" spans="1:9" s="101" customFormat="1" ht="24" customHeight="1">
      <c r="A323" s="247">
        <f t="shared" ref="A323:A326" si="40">A321+1</f>
        <v>219</v>
      </c>
      <c r="B323" s="118" t="s">
        <v>370</v>
      </c>
      <c r="C323" s="120" t="s">
        <v>368</v>
      </c>
      <c r="D323" s="96">
        <v>206</v>
      </c>
      <c r="E323" s="116"/>
      <c r="F323" s="107"/>
      <c r="G323" s="126">
        <f>D323</f>
        <v>206</v>
      </c>
      <c r="H323" s="107"/>
      <c r="I323" s="107"/>
    </row>
    <row r="324" spans="1:9" s="101" customFormat="1" ht="24" customHeight="1">
      <c r="A324" s="247">
        <f t="shared" si="40"/>
        <v>220</v>
      </c>
      <c r="B324" s="118" t="s">
        <v>371</v>
      </c>
      <c r="C324" s="120" t="s">
        <v>368</v>
      </c>
      <c r="D324" s="96">
        <v>1</v>
      </c>
      <c r="E324" s="116"/>
      <c r="F324" s="107"/>
      <c r="G324" s="126">
        <f>D324</f>
        <v>1</v>
      </c>
      <c r="H324" s="107"/>
      <c r="I324" s="107"/>
    </row>
    <row r="325" spans="1:9" s="101" customFormat="1" ht="24" customHeight="1">
      <c r="A325" s="247"/>
      <c r="B325" s="309" t="s">
        <v>399</v>
      </c>
      <c r="C325" s="286"/>
      <c r="D325" s="287"/>
      <c r="E325" s="122"/>
      <c r="F325" s="126"/>
      <c r="G325" s="107"/>
      <c r="H325" s="107"/>
      <c r="I325" s="107"/>
    </row>
    <row r="326" spans="1:9" s="101" customFormat="1" ht="24" customHeight="1">
      <c r="A326" s="247">
        <f t="shared" si="40"/>
        <v>221</v>
      </c>
      <c r="B326" s="108" t="s">
        <v>372</v>
      </c>
      <c r="C326" s="123" t="s">
        <v>7</v>
      </c>
      <c r="D326" s="123" t="s">
        <v>374</v>
      </c>
      <c r="E326" s="114"/>
      <c r="F326" s="107"/>
      <c r="G326" s="136" t="str">
        <f>D326</f>
        <v>21,98</v>
      </c>
      <c r="H326" s="107"/>
      <c r="I326" s="107"/>
    </row>
    <row r="327" spans="1:9" s="101" customFormat="1" ht="24" customHeight="1">
      <c r="A327" s="247">
        <f>A326+1</f>
        <v>222</v>
      </c>
      <c r="B327" s="108" t="s">
        <v>375</v>
      </c>
      <c r="C327" s="123" t="s">
        <v>7</v>
      </c>
      <c r="D327" s="123" t="s">
        <v>374</v>
      </c>
      <c r="E327" s="114"/>
      <c r="F327" s="107"/>
      <c r="G327" s="136" t="str">
        <f>D327</f>
        <v>21,98</v>
      </c>
      <c r="H327" s="107"/>
      <c r="I327" s="107"/>
    </row>
    <row r="328" spans="1:9" s="101" customFormat="1" ht="24" customHeight="1">
      <c r="A328" s="247">
        <f>A327+1</f>
        <v>223</v>
      </c>
      <c r="B328" s="108" t="s">
        <v>377</v>
      </c>
      <c r="C328" s="123" t="s">
        <v>7</v>
      </c>
      <c r="D328" s="123" t="s">
        <v>374</v>
      </c>
      <c r="E328" s="114"/>
      <c r="F328" s="107"/>
      <c r="G328" s="136" t="str">
        <f>D328</f>
        <v>21,98</v>
      </c>
      <c r="H328" s="107"/>
      <c r="I328" s="107"/>
    </row>
    <row r="329" spans="1:9" s="101" customFormat="1" ht="24" customHeight="1">
      <c r="A329" s="247"/>
      <c r="B329" s="309" t="s">
        <v>400</v>
      </c>
      <c r="C329" s="286"/>
      <c r="D329" s="287"/>
      <c r="E329" s="122"/>
      <c r="F329" s="126"/>
      <c r="G329" s="107"/>
      <c r="H329" s="107"/>
      <c r="I329" s="107"/>
    </row>
    <row r="330" spans="1:9" s="101" customFormat="1" ht="24" customHeight="1">
      <c r="A330" s="247">
        <f>A328+1</f>
        <v>224</v>
      </c>
      <c r="B330" s="108" t="s">
        <v>372</v>
      </c>
      <c r="C330" s="123" t="s">
        <v>7</v>
      </c>
      <c r="D330" s="123" t="s">
        <v>379</v>
      </c>
      <c r="E330" s="114"/>
      <c r="F330" s="107"/>
      <c r="G330" s="136" t="str">
        <f>D330</f>
        <v>63,74</v>
      </c>
      <c r="H330" s="107"/>
      <c r="I330" s="107"/>
    </row>
    <row r="331" spans="1:9" s="101" customFormat="1" ht="24" customHeight="1">
      <c r="A331" s="247">
        <f>A330+1</f>
        <v>225</v>
      </c>
      <c r="B331" s="108" t="s">
        <v>375</v>
      </c>
      <c r="C331" s="123" t="s">
        <v>7</v>
      </c>
      <c r="D331" s="123" t="s">
        <v>379</v>
      </c>
      <c r="E331" s="114"/>
      <c r="F331" s="107"/>
      <c r="G331" s="136" t="str">
        <f>D331</f>
        <v>63,74</v>
      </c>
      <c r="H331" s="107"/>
      <c r="I331" s="107"/>
    </row>
    <row r="332" spans="1:9" s="101" customFormat="1" ht="24" customHeight="1">
      <c r="A332" s="247">
        <f>A331+1</f>
        <v>226</v>
      </c>
      <c r="B332" s="108" t="s">
        <v>377</v>
      </c>
      <c r="C332" s="123" t="s">
        <v>7</v>
      </c>
      <c r="D332" s="123" t="s">
        <v>379</v>
      </c>
      <c r="E332" s="114"/>
      <c r="F332" s="107"/>
      <c r="G332" s="136" t="str">
        <f>D332</f>
        <v>63,74</v>
      </c>
      <c r="H332" s="107"/>
      <c r="I332" s="107"/>
    </row>
    <row r="333" spans="1:9" s="181" customFormat="1">
      <c r="A333" s="243"/>
      <c r="B333" s="152" t="s">
        <v>101</v>
      </c>
      <c r="C333" s="149"/>
      <c r="D333" s="191"/>
      <c r="E333" s="161"/>
      <c r="F333" s="137"/>
      <c r="G333" s="191"/>
      <c r="H333" s="191"/>
      <c r="I333" s="191"/>
    </row>
    <row r="334" spans="1:9" s="181" customFormat="1">
      <c r="A334" s="243"/>
      <c r="B334" s="30" t="s">
        <v>102</v>
      </c>
      <c r="C334" s="149"/>
      <c r="D334" s="191"/>
      <c r="E334" s="161"/>
      <c r="F334" s="137"/>
      <c r="G334" s="191"/>
      <c r="H334" s="191"/>
      <c r="I334" s="191"/>
    </row>
    <row r="335" spans="1:9" s="181" customFormat="1" ht="26.25" customHeight="1">
      <c r="A335" s="243">
        <f>A332+1</f>
        <v>227</v>
      </c>
      <c r="B335" s="159" t="s">
        <v>514</v>
      </c>
      <c r="C335" s="165" t="s">
        <v>149</v>
      </c>
      <c r="D335" s="160" t="s">
        <v>242</v>
      </c>
      <c r="E335" s="161"/>
      <c r="F335" s="160" t="str">
        <f>D335</f>
        <v>1/6</v>
      </c>
      <c r="G335" s="191"/>
      <c r="H335" s="191"/>
      <c r="I335" s="191"/>
    </row>
    <row r="336" spans="1:9" s="181" customFormat="1" ht="27" customHeight="1">
      <c r="A336" s="243">
        <f>A335+1</f>
        <v>228</v>
      </c>
      <c r="B336" s="39" t="s">
        <v>262</v>
      </c>
      <c r="C336" s="165" t="s">
        <v>5</v>
      </c>
      <c r="D336" s="165">
        <v>1</v>
      </c>
      <c r="E336" s="161"/>
      <c r="F336" s="165">
        <f>D336</f>
        <v>1</v>
      </c>
      <c r="G336" s="191"/>
      <c r="H336" s="191"/>
      <c r="I336" s="191"/>
    </row>
    <row r="337" spans="1:9" s="181" customFormat="1" ht="27" customHeight="1">
      <c r="A337" s="243">
        <f t="shared" ref="A337:A344" si="41">A336+1</f>
        <v>229</v>
      </c>
      <c r="B337" s="39" t="s">
        <v>263</v>
      </c>
      <c r="C337" s="165" t="s">
        <v>5</v>
      </c>
      <c r="D337" s="165">
        <v>1</v>
      </c>
      <c r="E337" s="161"/>
      <c r="F337" s="165">
        <f t="shared" ref="F337:F344" si="42">D337</f>
        <v>1</v>
      </c>
      <c r="G337" s="191"/>
      <c r="H337" s="191"/>
      <c r="I337" s="191"/>
    </row>
    <row r="338" spans="1:9" s="181" customFormat="1" ht="33.75" customHeight="1">
      <c r="A338" s="243">
        <f t="shared" si="41"/>
        <v>230</v>
      </c>
      <c r="B338" s="39" t="s">
        <v>264</v>
      </c>
      <c r="C338" s="165" t="s">
        <v>5</v>
      </c>
      <c r="D338" s="165">
        <f>3+3</f>
        <v>6</v>
      </c>
      <c r="E338" s="161"/>
      <c r="F338" s="165">
        <f t="shared" si="42"/>
        <v>6</v>
      </c>
      <c r="G338" s="191"/>
      <c r="H338" s="191"/>
      <c r="I338" s="191"/>
    </row>
    <row r="339" spans="1:9" s="181" customFormat="1" ht="51">
      <c r="A339" s="243">
        <f t="shared" si="41"/>
        <v>231</v>
      </c>
      <c r="B339" s="39" t="s">
        <v>265</v>
      </c>
      <c r="C339" s="165" t="s">
        <v>5</v>
      </c>
      <c r="D339" s="165">
        <f>3+1</f>
        <v>4</v>
      </c>
      <c r="E339" s="77"/>
      <c r="F339" s="165">
        <f t="shared" si="42"/>
        <v>4</v>
      </c>
      <c r="G339" s="191"/>
      <c r="H339" s="191"/>
      <c r="I339" s="191"/>
    </row>
    <row r="340" spans="1:9" s="181" customFormat="1" ht="38.25">
      <c r="A340" s="243">
        <f t="shared" si="41"/>
        <v>232</v>
      </c>
      <c r="B340" s="75" t="s">
        <v>266</v>
      </c>
      <c r="C340" s="165" t="s">
        <v>5</v>
      </c>
      <c r="D340" s="76">
        <v>1</v>
      </c>
      <c r="E340" s="165"/>
      <c r="F340" s="165">
        <f t="shared" si="42"/>
        <v>1</v>
      </c>
      <c r="G340" s="191"/>
      <c r="H340" s="191"/>
      <c r="I340" s="191"/>
    </row>
    <row r="341" spans="1:9" s="181" customFormat="1" ht="51">
      <c r="A341" s="243">
        <f t="shared" si="41"/>
        <v>233</v>
      </c>
      <c r="B341" s="75" t="s">
        <v>270</v>
      </c>
      <c r="C341" s="165" t="s">
        <v>269</v>
      </c>
      <c r="D341" s="76">
        <v>8</v>
      </c>
      <c r="E341" s="165"/>
      <c r="F341" s="165">
        <f t="shared" si="42"/>
        <v>8</v>
      </c>
      <c r="G341" s="191"/>
      <c r="H341" s="191"/>
      <c r="I341" s="191"/>
    </row>
    <row r="342" spans="1:9" s="181" customFormat="1" ht="76.5">
      <c r="A342" s="243">
        <f t="shared" si="41"/>
        <v>234</v>
      </c>
      <c r="B342" s="75" t="s">
        <v>271</v>
      </c>
      <c r="C342" s="165" t="s">
        <v>5</v>
      </c>
      <c r="D342" s="76">
        <v>8</v>
      </c>
      <c r="E342" s="165"/>
      <c r="F342" s="165">
        <f t="shared" si="42"/>
        <v>8</v>
      </c>
      <c r="G342" s="191"/>
      <c r="H342" s="191"/>
      <c r="I342" s="191"/>
    </row>
    <row r="343" spans="1:9" s="181" customFormat="1" ht="38.25">
      <c r="A343" s="243">
        <f t="shared" si="41"/>
        <v>235</v>
      </c>
      <c r="B343" s="75" t="s">
        <v>272</v>
      </c>
      <c r="C343" s="165" t="s">
        <v>5</v>
      </c>
      <c r="D343" s="76">
        <v>8</v>
      </c>
      <c r="E343" s="165"/>
      <c r="F343" s="165">
        <f t="shared" si="42"/>
        <v>8</v>
      </c>
      <c r="G343" s="191"/>
      <c r="H343" s="191"/>
      <c r="I343" s="191"/>
    </row>
    <row r="344" spans="1:9" s="181" customFormat="1" ht="38.25">
      <c r="A344" s="243">
        <f t="shared" si="41"/>
        <v>236</v>
      </c>
      <c r="B344" s="75" t="s">
        <v>275</v>
      </c>
      <c r="C344" s="165" t="s">
        <v>269</v>
      </c>
      <c r="D344" s="76">
        <v>1</v>
      </c>
      <c r="E344" s="165"/>
      <c r="F344" s="165">
        <f t="shared" si="42"/>
        <v>1</v>
      </c>
      <c r="G344" s="191"/>
      <c r="H344" s="191"/>
      <c r="I344" s="191"/>
    </row>
    <row r="345" spans="1:9" s="181" customFormat="1" ht="31.5" customHeight="1">
      <c r="A345" s="243"/>
      <c r="B345" s="317" t="s">
        <v>273</v>
      </c>
      <c r="C345" s="318"/>
      <c r="D345" s="319"/>
      <c r="E345" s="165"/>
      <c r="F345" s="137"/>
      <c r="G345" s="191"/>
      <c r="H345" s="191"/>
      <c r="I345" s="191"/>
    </row>
    <row r="346" spans="1:9" s="181" customFormat="1">
      <c r="A346" s="243">
        <f>A344+1</f>
        <v>237</v>
      </c>
      <c r="B346" s="75" t="s">
        <v>243</v>
      </c>
      <c r="C346" s="165" t="s">
        <v>6</v>
      </c>
      <c r="D346" s="165">
        <v>60</v>
      </c>
      <c r="E346" s="165"/>
      <c r="F346" s="137">
        <f>D346</f>
        <v>60</v>
      </c>
      <c r="G346" s="191"/>
      <c r="H346" s="191"/>
      <c r="I346" s="191"/>
    </row>
    <row r="347" spans="1:9" s="181" customFormat="1">
      <c r="A347" s="243">
        <f t="shared" ref="A347:A357" si="43">A346+1</f>
        <v>238</v>
      </c>
      <c r="B347" s="75" t="s">
        <v>244</v>
      </c>
      <c r="C347" s="165" t="s">
        <v>6</v>
      </c>
      <c r="D347" s="165">
        <f>17+17+20+20</f>
        <v>74</v>
      </c>
      <c r="E347" s="165"/>
      <c r="F347" s="191"/>
      <c r="G347" s="137">
        <f t="shared" ref="G347:G355" si="44">D347</f>
        <v>74</v>
      </c>
      <c r="H347" s="191"/>
      <c r="I347" s="191"/>
    </row>
    <row r="348" spans="1:9" s="181" customFormat="1">
      <c r="A348" s="243">
        <f t="shared" si="43"/>
        <v>239</v>
      </c>
      <c r="B348" s="75" t="s">
        <v>245</v>
      </c>
      <c r="C348" s="165" t="s">
        <v>6</v>
      </c>
      <c r="D348" s="165">
        <f>120+50</f>
        <v>170</v>
      </c>
      <c r="E348" s="165"/>
      <c r="F348" s="191"/>
      <c r="G348" s="137">
        <f t="shared" si="44"/>
        <v>170</v>
      </c>
      <c r="H348" s="191"/>
      <c r="I348" s="191"/>
    </row>
    <row r="349" spans="1:9" s="181" customFormat="1">
      <c r="A349" s="243">
        <f t="shared" si="43"/>
        <v>240</v>
      </c>
      <c r="B349" s="75" t="s">
        <v>246</v>
      </c>
      <c r="C349" s="165" t="s">
        <v>6</v>
      </c>
      <c r="D349" s="165">
        <f>5+5+5+5+5+5+5+5</f>
        <v>40</v>
      </c>
      <c r="E349" s="165"/>
      <c r="F349" s="191"/>
      <c r="G349" s="137">
        <f t="shared" si="44"/>
        <v>40</v>
      </c>
      <c r="H349" s="191"/>
      <c r="I349" s="191"/>
    </row>
    <row r="350" spans="1:9" s="181" customFormat="1">
      <c r="A350" s="243">
        <f t="shared" si="43"/>
        <v>241</v>
      </c>
      <c r="B350" s="75" t="s">
        <v>247</v>
      </c>
      <c r="C350" s="165" t="s">
        <v>6</v>
      </c>
      <c r="D350" s="165">
        <f>140+160+160+170</f>
        <v>630</v>
      </c>
      <c r="E350" s="165"/>
      <c r="F350" s="191"/>
      <c r="G350" s="137">
        <f t="shared" si="44"/>
        <v>630</v>
      </c>
      <c r="H350" s="191"/>
      <c r="I350" s="191"/>
    </row>
    <row r="351" spans="1:9" s="181" customFormat="1">
      <c r="A351" s="243">
        <f t="shared" si="43"/>
        <v>242</v>
      </c>
      <c r="B351" s="75" t="s">
        <v>248</v>
      </c>
      <c r="C351" s="165" t="s">
        <v>6</v>
      </c>
      <c r="D351" s="165">
        <v>150</v>
      </c>
      <c r="E351" s="165"/>
      <c r="F351" s="191"/>
      <c r="G351" s="137">
        <f t="shared" si="44"/>
        <v>150</v>
      </c>
      <c r="H351" s="191"/>
      <c r="I351" s="191"/>
    </row>
    <row r="352" spans="1:9" s="181" customFormat="1" ht="15" customHeight="1">
      <c r="A352" s="243">
        <f t="shared" si="43"/>
        <v>243</v>
      </c>
      <c r="B352" s="75" t="s">
        <v>249</v>
      </c>
      <c r="C352" s="165" t="s">
        <v>6</v>
      </c>
      <c r="D352" s="165">
        <v>40</v>
      </c>
      <c r="E352" s="77"/>
      <c r="F352" s="191"/>
      <c r="G352" s="137">
        <f t="shared" si="44"/>
        <v>40</v>
      </c>
      <c r="H352" s="191"/>
      <c r="I352" s="191"/>
    </row>
    <row r="353" spans="1:9" s="181" customFormat="1">
      <c r="A353" s="243">
        <f t="shared" si="43"/>
        <v>244</v>
      </c>
      <c r="B353" s="75" t="s">
        <v>250</v>
      </c>
      <c r="C353" s="165" t="s">
        <v>6</v>
      </c>
      <c r="D353" s="165">
        <f>115+155</f>
        <v>270</v>
      </c>
      <c r="E353" s="165"/>
      <c r="F353" s="191"/>
      <c r="G353" s="137">
        <f t="shared" si="44"/>
        <v>270</v>
      </c>
      <c r="H353" s="191"/>
      <c r="I353" s="191"/>
    </row>
    <row r="354" spans="1:9" s="181" customFormat="1">
      <c r="A354" s="243">
        <f t="shared" si="43"/>
        <v>245</v>
      </c>
      <c r="B354" s="75" t="s">
        <v>251</v>
      </c>
      <c r="C354" s="165" t="s">
        <v>6</v>
      </c>
      <c r="D354" s="165">
        <v>65</v>
      </c>
      <c r="E354" s="165"/>
      <c r="F354" s="191"/>
      <c r="G354" s="137">
        <f t="shared" si="44"/>
        <v>65</v>
      </c>
      <c r="H354" s="191"/>
      <c r="I354" s="191"/>
    </row>
    <row r="355" spans="1:9" s="181" customFormat="1">
      <c r="A355" s="243">
        <f t="shared" si="43"/>
        <v>246</v>
      </c>
      <c r="B355" s="75" t="s">
        <v>252</v>
      </c>
      <c r="C355" s="165" t="s">
        <v>6</v>
      </c>
      <c r="D355" s="165">
        <v>20</v>
      </c>
      <c r="E355" s="165"/>
      <c r="F355" s="191"/>
      <c r="G355" s="137">
        <f t="shared" si="44"/>
        <v>20</v>
      </c>
      <c r="H355" s="191"/>
      <c r="I355" s="191"/>
    </row>
    <row r="356" spans="1:9" s="181" customFormat="1">
      <c r="A356" s="243">
        <f t="shared" si="43"/>
        <v>247</v>
      </c>
      <c r="B356" s="75" t="s">
        <v>276</v>
      </c>
      <c r="C356" s="165" t="s">
        <v>6</v>
      </c>
      <c r="D356" s="165">
        <f>34+23+25+25</f>
        <v>107</v>
      </c>
      <c r="E356" s="165"/>
      <c r="F356" s="137">
        <f t="shared" ref="F356:F357" si="45">D356</f>
        <v>107</v>
      </c>
      <c r="G356" s="191"/>
      <c r="H356" s="191"/>
      <c r="I356" s="191"/>
    </row>
    <row r="357" spans="1:9" s="181" customFormat="1">
      <c r="A357" s="243">
        <f t="shared" si="43"/>
        <v>248</v>
      </c>
      <c r="B357" s="75" t="s">
        <v>277</v>
      </c>
      <c r="C357" s="165" t="s">
        <v>6</v>
      </c>
      <c r="D357" s="165">
        <f>180+190+200+210</f>
        <v>780</v>
      </c>
      <c r="E357" s="165"/>
      <c r="F357" s="137">
        <f t="shared" si="45"/>
        <v>780</v>
      </c>
      <c r="G357" s="191"/>
      <c r="H357" s="191"/>
      <c r="I357" s="191"/>
    </row>
    <row r="358" spans="1:9" s="181" customFormat="1">
      <c r="A358" s="243"/>
      <c r="B358" s="78" t="s">
        <v>103</v>
      </c>
      <c r="C358" s="165"/>
      <c r="D358" s="76"/>
      <c r="E358" s="165"/>
      <c r="F358" s="137"/>
      <c r="G358" s="191"/>
      <c r="H358" s="191"/>
      <c r="I358" s="191"/>
    </row>
    <row r="359" spans="1:9" s="181" customFormat="1" ht="27" customHeight="1">
      <c r="A359" s="243">
        <f>A357+1</f>
        <v>249</v>
      </c>
      <c r="B359" s="75" t="s">
        <v>253</v>
      </c>
      <c r="C359" s="165" t="s">
        <v>5</v>
      </c>
      <c r="D359" s="165">
        <v>60</v>
      </c>
      <c r="E359" s="165"/>
      <c r="F359" s="191"/>
      <c r="G359" s="137">
        <f>D359</f>
        <v>60</v>
      </c>
      <c r="H359" s="191"/>
      <c r="I359" s="191"/>
    </row>
    <row r="360" spans="1:9" s="181" customFormat="1" ht="28.5" customHeight="1">
      <c r="A360" s="243">
        <f t="shared" ref="A360" si="46">A359+1</f>
        <v>250</v>
      </c>
      <c r="B360" s="75" t="s">
        <v>274</v>
      </c>
      <c r="C360" s="165" t="s">
        <v>5</v>
      </c>
      <c r="D360" s="165">
        <v>36</v>
      </c>
      <c r="E360" s="165"/>
      <c r="F360" s="191"/>
      <c r="G360" s="137">
        <f>D360</f>
        <v>36</v>
      </c>
      <c r="H360" s="191"/>
      <c r="I360" s="191"/>
    </row>
    <row r="361" spans="1:9" s="181" customFormat="1" ht="28.5" customHeight="1">
      <c r="A361" s="243"/>
      <c r="B361" s="78" t="s">
        <v>42</v>
      </c>
      <c r="C361" s="165"/>
      <c r="D361" s="76"/>
      <c r="E361" s="165"/>
      <c r="F361" s="137"/>
      <c r="G361" s="191"/>
      <c r="H361" s="191"/>
      <c r="I361" s="191"/>
    </row>
    <row r="362" spans="1:9" s="181" customFormat="1" ht="15" customHeight="1">
      <c r="A362" s="243">
        <f>A360+1</f>
        <v>251</v>
      </c>
      <c r="B362" s="75" t="s">
        <v>254</v>
      </c>
      <c r="C362" s="165" t="s">
        <v>5</v>
      </c>
      <c r="D362" s="165">
        <f>10+10+10+50+30+30+30+30</f>
        <v>200</v>
      </c>
      <c r="E362" s="77"/>
      <c r="F362" s="191"/>
      <c r="G362" s="137">
        <f>D362</f>
        <v>200</v>
      </c>
      <c r="H362" s="191"/>
      <c r="I362" s="191"/>
    </row>
    <row r="363" spans="1:9" s="181" customFormat="1" ht="15" customHeight="1">
      <c r="A363" s="243">
        <f>A362+1</f>
        <v>252</v>
      </c>
      <c r="B363" s="75" t="s">
        <v>255</v>
      </c>
      <c r="C363" s="165" t="s">
        <v>5</v>
      </c>
      <c r="D363" s="165">
        <f>300+20+100</f>
        <v>420</v>
      </c>
      <c r="E363" s="77"/>
      <c r="F363" s="191"/>
      <c r="G363" s="137">
        <f>D363</f>
        <v>420</v>
      </c>
      <c r="H363" s="191"/>
      <c r="I363" s="191"/>
    </row>
    <row r="364" spans="1:9" s="181" customFormat="1">
      <c r="A364" s="243">
        <f t="shared" ref="A364:A367" si="47">A362+1</f>
        <v>252</v>
      </c>
      <c r="B364" s="75" t="s">
        <v>256</v>
      </c>
      <c r="C364" s="165" t="s">
        <v>5</v>
      </c>
      <c r="D364" s="165">
        <f>1000+100+100+60+60+60+60</f>
        <v>1440</v>
      </c>
      <c r="E364" s="165"/>
      <c r="F364" s="137">
        <f t="shared" ref="F364" si="48">D364</f>
        <v>1440</v>
      </c>
      <c r="G364" s="191"/>
      <c r="H364" s="191"/>
      <c r="I364" s="191"/>
    </row>
    <row r="365" spans="1:9" s="181" customFormat="1" ht="24" customHeight="1">
      <c r="A365" s="243">
        <f t="shared" si="47"/>
        <v>253</v>
      </c>
      <c r="B365" s="75" t="s">
        <v>257</v>
      </c>
      <c r="C365" s="165" t="s">
        <v>5</v>
      </c>
      <c r="D365" s="165">
        <f>150+20+15+15+15+15+15</f>
        <v>245</v>
      </c>
      <c r="E365" s="77"/>
      <c r="F365" s="191"/>
      <c r="G365" s="137">
        <f>D365</f>
        <v>245</v>
      </c>
      <c r="H365" s="191"/>
      <c r="I365" s="191"/>
    </row>
    <row r="366" spans="1:9" s="181" customFormat="1">
      <c r="A366" s="243">
        <f t="shared" si="47"/>
        <v>253</v>
      </c>
      <c r="B366" s="75" t="s">
        <v>258</v>
      </c>
      <c r="C366" s="165" t="s">
        <v>6</v>
      </c>
      <c r="D366" s="165">
        <v>20</v>
      </c>
      <c r="E366" s="165"/>
      <c r="F366" s="191"/>
      <c r="G366" s="137">
        <f>D366</f>
        <v>20</v>
      </c>
      <c r="H366" s="191"/>
      <c r="I366" s="191"/>
    </row>
    <row r="367" spans="1:9" s="181" customFormat="1" ht="15" customHeight="1">
      <c r="A367" s="243">
        <f t="shared" si="47"/>
        <v>254</v>
      </c>
      <c r="B367" s="75" t="s">
        <v>259</v>
      </c>
      <c r="C367" s="165" t="s">
        <v>6</v>
      </c>
      <c r="D367" s="165">
        <f>20+5</f>
        <v>25</v>
      </c>
      <c r="E367" s="77"/>
      <c r="F367" s="191"/>
      <c r="G367" s="137">
        <f>D367</f>
        <v>25</v>
      </c>
      <c r="H367" s="191"/>
      <c r="I367" s="191"/>
    </row>
    <row r="368" spans="1:9" s="181" customFormat="1" ht="15" customHeight="1">
      <c r="A368" s="243"/>
      <c r="B368" s="79" t="s">
        <v>104</v>
      </c>
      <c r="C368" s="165"/>
      <c r="D368" s="165"/>
      <c r="E368" s="77"/>
      <c r="F368" s="137"/>
      <c r="G368" s="191"/>
      <c r="H368" s="191"/>
      <c r="I368" s="191"/>
    </row>
    <row r="369" spans="1:77">
      <c r="A369" s="243">
        <f>A367+1</f>
        <v>255</v>
      </c>
      <c r="B369" s="75" t="s">
        <v>261</v>
      </c>
      <c r="C369" s="165" t="s">
        <v>6</v>
      </c>
      <c r="D369" s="165">
        <f>150+20+10+5+5+5+5+5</f>
        <v>205</v>
      </c>
      <c r="E369" s="164"/>
      <c r="F369" s="187"/>
      <c r="G369" s="133">
        <f>D369</f>
        <v>205</v>
      </c>
      <c r="H369" s="187"/>
      <c r="I369" s="187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  <c r="AT369" s="169"/>
      <c r="AU369" s="169"/>
      <c r="AV369" s="169"/>
      <c r="AW369" s="169"/>
      <c r="AX369" s="169"/>
      <c r="AY369" s="169"/>
      <c r="AZ369" s="169"/>
      <c r="BA369" s="169"/>
      <c r="BB369" s="169"/>
      <c r="BC369" s="169"/>
      <c r="BD369" s="169"/>
      <c r="BE369" s="169"/>
      <c r="BF369" s="169"/>
      <c r="BG369" s="169"/>
      <c r="BH369" s="169"/>
      <c r="BI369" s="169"/>
      <c r="BJ369" s="169"/>
      <c r="BK369" s="169"/>
      <c r="BL369" s="169"/>
      <c r="BM369" s="169"/>
      <c r="BN369" s="169"/>
      <c r="BO369" s="169"/>
      <c r="BP369" s="169"/>
      <c r="BQ369" s="169"/>
      <c r="BR369" s="169"/>
      <c r="BS369" s="169"/>
      <c r="BT369" s="169"/>
      <c r="BU369" s="169"/>
      <c r="BV369" s="169"/>
      <c r="BW369" s="169"/>
      <c r="BX369" s="169"/>
      <c r="BY369" s="169"/>
    </row>
    <row r="370" spans="1:77">
      <c r="A370" s="243">
        <f>A369+1</f>
        <v>256</v>
      </c>
      <c r="B370" s="75" t="s">
        <v>260</v>
      </c>
      <c r="C370" s="165" t="s">
        <v>5</v>
      </c>
      <c r="D370" s="165">
        <f>30+2+2+2+2+2+2</f>
        <v>42</v>
      </c>
      <c r="E370" s="153"/>
      <c r="F370" s="187"/>
      <c r="G370" s="133">
        <f>D370</f>
        <v>42</v>
      </c>
      <c r="H370" s="187"/>
      <c r="I370" s="187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  <c r="AY370" s="169"/>
      <c r="AZ370" s="169"/>
      <c r="BA370" s="169"/>
      <c r="BB370" s="169"/>
      <c r="BC370" s="169"/>
      <c r="BD370" s="169"/>
      <c r="BE370" s="169"/>
      <c r="BF370" s="169"/>
      <c r="BG370" s="169"/>
      <c r="BH370" s="169"/>
      <c r="BI370" s="169"/>
      <c r="BJ370" s="169"/>
      <c r="BK370" s="169"/>
      <c r="BL370" s="169"/>
      <c r="BM370" s="169"/>
      <c r="BN370" s="169"/>
      <c r="BO370" s="169"/>
      <c r="BP370" s="169"/>
      <c r="BQ370" s="169"/>
      <c r="BR370" s="169"/>
      <c r="BS370" s="169"/>
      <c r="BT370" s="169"/>
      <c r="BU370" s="169"/>
      <c r="BV370" s="169"/>
      <c r="BW370" s="169"/>
      <c r="BX370" s="169"/>
      <c r="BY370" s="169"/>
    </row>
    <row r="371" spans="1:77">
      <c r="A371" s="250"/>
      <c r="B371" s="314" t="s">
        <v>446</v>
      </c>
      <c r="C371" s="315"/>
      <c r="D371" s="315"/>
      <c r="E371" s="315"/>
      <c r="F371" s="315"/>
      <c r="G371" s="315"/>
      <c r="H371" s="315"/>
      <c r="I371" s="316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  <c r="AT371" s="169"/>
      <c r="AU371" s="169"/>
      <c r="AV371" s="169"/>
      <c r="AW371" s="169"/>
      <c r="AX371" s="169"/>
      <c r="AY371" s="169"/>
      <c r="AZ371" s="169"/>
      <c r="BA371" s="169"/>
      <c r="BB371" s="169"/>
      <c r="BC371" s="169"/>
      <c r="BD371" s="169"/>
      <c r="BE371" s="169"/>
      <c r="BF371" s="169"/>
      <c r="BG371" s="169"/>
      <c r="BH371" s="169"/>
      <c r="BI371" s="169"/>
      <c r="BJ371" s="169"/>
      <c r="BK371" s="169"/>
      <c r="BL371" s="169"/>
      <c r="BM371" s="169"/>
      <c r="BN371" s="169"/>
      <c r="BO371" s="169"/>
      <c r="BP371" s="169"/>
      <c r="BQ371" s="169"/>
      <c r="BR371" s="169"/>
      <c r="BS371" s="169"/>
      <c r="BT371" s="169"/>
      <c r="BU371" s="169"/>
      <c r="BV371" s="169"/>
      <c r="BW371" s="169"/>
      <c r="BX371" s="169"/>
      <c r="BY371" s="169"/>
    </row>
    <row r="372" spans="1:77" ht="16.5" customHeight="1">
      <c r="A372" s="250"/>
      <c r="B372" s="314" t="s">
        <v>447</v>
      </c>
      <c r="C372" s="315"/>
      <c r="D372" s="315"/>
      <c r="E372" s="315"/>
      <c r="F372" s="315"/>
      <c r="G372" s="315"/>
      <c r="H372" s="315"/>
      <c r="I372" s="316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  <c r="AT372" s="169"/>
      <c r="AU372" s="169"/>
      <c r="AV372" s="169"/>
      <c r="AW372" s="169"/>
      <c r="AX372" s="169"/>
      <c r="AY372" s="169"/>
      <c r="AZ372" s="169"/>
      <c r="BA372" s="169"/>
      <c r="BB372" s="169"/>
      <c r="BC372" s="169"/>
      <c r="BD372" s="169"/>
      <c r="BE372" s="169"/>
      <c r="BF372" s="169"/>
      <c r="BG372" s="169"/>
      <c r="BH372" s="169"/>
      <c r="BI372" s="169"/>
      <c r="BJ372" s="169"/>
      <c r="BK372" s="169"/>
      <c r="BL372" s="169"/>
      <c r="BM372" s="169"/>
      <c r="BN372" s="169"/>
      <c r="BO372" s="169"/>
      <c r="BP372" s="169"/>
      <c r="BQ372" s="169"/>
      <c r="BR372" s="169"/>
      <c r="BS372" s="169"/>
      <c r="BT372" s="169"/>
      <c r="BU372" s="169"/>
      <c r="BV372" s="169"/>
      <c r="BW372" s="169"/>
      <c r="BX372" s="169"/>
      <c r="BY372" s="169"/>
    </row>
    <row r="373" spans="1:77" s="181" customFormat="1" ht="42.75" customHeight="1">
      <c r="A373" s="16">
        <f>A370+1</f>
        <v>257</v>
      </c>
      <c r="B373" s="144" t="s">
        <v>448</v>
      </c>
      <c r="C373" s="227" t="s">
        <v>5</v>
      </c>
      <c r="D373" s="227">
        <v>16</v>
      </c>
      <c r="E373" s="226"/>
      <c r="F373" s="191"/>
      <c r="G373" s="228">
        <f t="shared" ref="G373:G379" si="49">D373</f>
        <v>16</v>
      </c>
      <c r="H373" s="191"/>
      <c r="I373" s="191"/>
    </row>
    <row r="374" spans="1:77" s="181" customFormat="1" ht="42" customHeight="1">
      <c r="A374" s="16">
        <f>A373+1</f>
        <v>258</v>
      </c>
      <c r="B374" s="144" t="s">
        <v>449</v>
      </c>
      <c r="C374" s="227" t="s">
        <v>5</v>
      </c>
      <c r="D374" s="227">
        <v>2</v>
      </c>
      <c r="E374" s="226"/>
      <c r="F374" s="191"/>
      <c r="G374" s="228">
        <f t="shared" si="49"/>
        <v>2</v>
      </c>
      <c r="H374" s="191"/>
      <c r="I374" s="191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  <c r="AS374" s="180"/>
      <c r="AT374" s="180"/>
      <c r="AU374" s="180"/>
      <c r="AV374" s="180"/>
      <c r="AW374" s="180"/>
      <c r="AX374" s="180"/>
      <c r="AY374" s="180"/>
      <c r="AZ374" s="180"/>
      <c r="BA374" s="180"/>
      <c r="BB374" s="180"/>
      <c r="BC374" s="180"/>
      <c r="BD374" s="180"/>
      <c r="BE374" s="180"/>
      <c r="BF374" s="180"/>
      <c r="BG374" s="180"/>
      <c r="BH374" s="180"/>
      <c r="BI374" s="180"/>
      <c r="BJ374" s="180"/>
      <c r="BK374" s="180"/>
      <c r="BL374" s="180"/>
      <c r="BM374" s="180"/>
      <c r="BN374" s="180"/>
      <c r="BO374" s="180"/>
      <c r="BP374" s="180"/>
      <c r="BQ374" s="180"/>
      <c r="BR374" s="180"/>
      <c r="BS374" s="180"/>
      <c r="BT374" s="180"/>
      <c r="BU374" s="180"/>
      <c r="BV374" s="180"/>
      <c r="BW374" s="180"/>
      <c r="BX374" s="180"/>
      <c r="BY374" s="180"/>
    </row>
    <row r="375" spans="1:77" s="180" customFormat="1">
      <c r="A375" s="16">
        <f>A374+1</f>
        <v>259</v>
      </c>
      <c r="B375" s="148" t="s">
        <v>470</v>
      </c>
      <c r="C375" s="227" t="s">
        <v>5</v>
      </c>
      <c r="D375" s="227">
        <v>1</v>
      </c>
      <c r="E375" s="226"/>
      <c r="F375" s="191"/>
      <c r="G375" s="228">
        <f t="shared" si="49"/>
        <v>1</v>
      </c>
      <c r="H375" s="231"/>
      <c r="I375" s="231"/>
    </row>
    <row r="376" spans="1:77" s="180" customFormat="1" ht="36" customHeight="1">
      <c r="A376" s="16">
        <f t="shared" ref="A376" si="50">A375+1</f>
        <v>260</v>
      </c>
      <c r="B376" s="144" t="s">
        <v>450</v>
      </c>
      <c r="C376" s="227" t="s">
        <v>368</v>
      </c>
      <c r="D376" s="227">
        <v>1</v>
      </c>
      <c r="E376" s="227"/>
      <c r="F376" s="191"/>
      <c r="G376" s="228">
        <f t="shared" si="49"/>
        <v>1</v>
      </c>
      <c r="H376" s="232"/>
      <c r="I376" s="232"/>
    </row>
    <row r="377" spans="1:77" s="180" customFormat="1" ht="51.75" customHeight="1">
      <c r="A377" s="16">
        <f>A376+1</f>
        <v>261</v>
      </c>
      <c r="B377" s="144" t="s">
        <v>451</v>
      </c>
      <c r="C377" s="227" t="s">
        <v>5</v>
      </c>
      <c r="D377" s="227">
        <v>2</v>
      </c>
      <c r="E377" s="227"/>
      <c r="F377" s="191"/>
      <c r="G377" s="228">
        <f t="shared" si="49"/>
        <v>2</v>
      </c>
      <c r="H377" s="148"/>
      <c r="I377" s="148"/>
    </row>
    <row r="378" spans="1:77" s="180" customFormat="1" ht="63.75" customHeight="1">
      <c r="A378" s="16">
        <f t="shared" ref="A378" si="51">A377+1</f>
        <v>262</v>
      </c>
      <c r="B378" s="144" t="s">
        <v>452</v>
      </c>
      <c r="C378" s="227" t="s">
        <v>5</v>
      </c>
      <c r="D378" s="227">
        <v>2</v>
      </c>
      <c r="E378" s="227"/>
      <c r="F378" s="191"/>
      <c r="G378" s="228">
        <f t="shared" si="49"/>
        <v>2</v>
      </c>
      <c r="H378" s="148"/>
      <c r="I378" s="148"/>
    </row>
    <row r="379" spans="1:77" s="180" customFormat="1" ht="43.5" customHeight="1">
      <c r="A379" s="16">
        <f>A378+1</f>
        <v>263</v>
      </c>
      <c r="B379" s="75" t="s">
        <v>453</v>
      </c>
      <c r="C379" s="227" t="s">
        <v>368</v>
      </c>
      <c r="D379" s="227">
        <v>16</v>
      </c>
      <c r="E379" s="227"/>
      <c r="F379" s="191"/>
      <c r="G379" s="228">
        <f t="shared" si="49"/>
        <v>16</v>
      </c>
      <c r="H379" s="191"/>
      <c r="I379" s="191"/>
    </row>
    <row r="380" spans="1:77" s="170" customFormat="1">
      <c r="A380" s="250"/>
      <c r="B380" s="314" t="s">
        <v>42</v>
      </c>
      <c r="C380" s="315"/>
      <c r="D380" s="315"/>
      <c r="E380" s="315"/>
      <c r="F380" s="315"/>
      <c r="G380" s="315"/>
      <c r="H380" s="315"/>
      <c r="I380" s="316"/>
    </row>
    <row r="381" spans="1:77" s="180" customFormat="1" ht="25.5">
      <c r="A381" s="16">
        <f>A379+1</f>
        <v>264</v>
      </c>
      <c r="B381" s="144" t="s">
        <v>454</v>
      </c>
      <c r="C381" s="227" t="s">
        <v>5</v>
      </c>
      <c r="D381" s="227">
        <v>80</v>
      </c>
      <c r="E381" s="227"/>
      <c r="F381" s="227"/>
      <c r="G381" s="227">
        <f>E381</f>
        <v>0</v>
      </c>
      <c r="H381" s="191"/>
      <c r="I381" s="191"/>
    </row>
    <row r="382" spans="1:77" s="180" customFormat="1" ht="25.5">
      <c r="A382" s="16">
        <f t="shared" ref="A382:A388" si="52">A381+1</f>
        <v>265</v>
      </c>
      <c r="B382" s="144" t="s">
        <v>455</v>
      </c>
      <c r="C382" s="227" t="s">
        <v>5</v>
      </c>
      <c r="D382" s="227">
        <v>8</v>
      </c>
      <c r="E382" s="227"/>
      <c r="F382" s="227"/>
      <c r="G382" s="227">
        <f t="shared" ref="G382:G386" si="53">E382</f>
        <v>0</v>
      </c>
      <c r="H382" s="191"/>
      <c r="I382" s="191"/>
    </row>
    <row r="383" spans="1:77" s="180" customFormat="1" ht="25.5">
      <c r="A383" s="16">
        <f t="shared" si="52"/>
        <v>266</v>
      </c>
      <c r="B383" s="144" t="s">
        <v>456</v>
      </c>
      <c r="C383" s="227" t="s">
        <v>5</v>
      </c>
      <c r="D383" s="227">
        <v>2</v>
      </c>
      <c r="E383" s="227"/>
      <c r="F383" s="227"/>
      <c r="G383" s="227">
        <f t="shared" si="53"/>
        <v>0</v>
      </c>
      <c r="H383" s="191"/>
      <c r="I383" s="191"/>
    </row>
    <row r="384" spans="1:77" s="180" customFormat="1" ht="25.5">
      <c r="A384" s="16">
        <f t="shared" si="52"/>
        <v>267</v>
      </c>
      <c r="B384" s="144" t="s">
        <v>457</v>
      </c>
      <c r="C384" s="227" t="s">
        <v>5</v>
      </c>
      <c r="D384" s="227">
        <v>2</v>
      </c>
      <c r="E384" s="227"/>
      <c r="F384" s="227"/>
      <c r="G384" s="227">
        <f t="shared" si="53"/>
        <v>0</v>
      </c>
      <c r="H384" s="191"/>
      <c r="I384" s="191"/>
    </row>
    <row r="385" spans="1:9" s="180" customFormat="1">
      <c r="A385" s="16">
        <f t="shared" si="52"/>
        <v>268</v>
      </c>
      <c r="B385" s="144" t="s">
        <v>458</v>
      </c>
      <c r="C385" s="227" t="s">
        <v>5</v>
      </c>
      <c r="D385" s="227">
        <v>2</v>
      </c>
      <c r="E385" s="227"/>
      <c r="F385" s="227"/>
      <c r="G385" s="227">
        <f t="shared" si="53"/>
        <v>0</v>
      </c>
      <c r="H385" s="191"/>
      <c r="I385" s="191"/>
    </row>
    <row r="386" spans="1:9" s="180" customFormat="1">
      <c r="A386" s="16">
        <f t="shared" si="52"/>
        <v>269</v>
      </c>
      <c r="B386" s="144" t="s">
        <v>459</v>
      </c>
      <c r="C386" s="227" t="s">
        <v>5</v>
      </c>
      <c r="D386" s="227">
        <v>180</v>
      </c>
      <c r="E386" s="226"/>
      <c r="F386" s="227"/>
      <c r="G386" s="227">
        <f t="shared" si="53"/>
        <v>0</v>
      </c>
      <c r="H386" s="191"/>
      <c r="I386" s="191"/>
    </row>
    <row r="387" spans="1:9" s="180" customFormat="1">
      <c r="A387" s="16">
        <f t="shared" si="52"/>
        <v>270</v>
      </c>
      <c r="B387" s="144" t="s">
        <v>460</v>
      </c>
      <c r="C387" s="227" t="s">
        <v>6</v>
      </c>
      <c r="D387" s="227">
        <v>20</v>
      </c>
      <c r="E387" s="226"/>
      <c r="F387" s="227"/>
      <c r="G387" s="227">
        <f>D387</f>
        <v>20</v>
      </c>
      <c r="H387" s="191"/>
      <c r="I387" s="191"/>
    </row>
    <row r="388" spans="1:9" s="180" customFormat="1">
      <c r="A388" s="16">
        <f t="shared" si="52"/>
        <v>271</v>
      </c>
      <c r="B388" s="144" t="s">
        <v>461</v>
      </c>
      <c r="C388" s="227" t="s">
        <v>6</v>
      </c>
      <c r="D388" s="227">
        <v>5</v>
      </c>
      <c r="E388" s="226"/>
      <c r="F388" s="227"/>
      <c r="G388" s="227">
        <f t="shared" ref="G388" si="54">D388</f>
        <v>5</v>
      </c>
      <c r="H388" s="191"/>
      <c r="I388" s="191"/>
    </row>
    <row r="389" spans="1:9" s="170" customFormat="1" ht="12.75" customHeight="1">
      <c r="A389" s="250"/>
      <c r="B389" s="314" t="s">
        <v>462</v>
      </c>
      <c r="C389" s="315"/>
      <c r="D389" s="315"/>
      <c r="E389" s="315"/>
      <c r="F389" s="315"/>
      <c r="G389" s="315"/>
      <c r="H389" s="315"/>
      <c r="I389" s="316"/>
    </row>
    <row r="390" spans="1:9" s="180" customFormat="1">
      <c r="A390" s="16">
        <f>A388+1</f>
        <v>272</v>
      </c>
      <c r="B390" s="148" t="s">
        <v>463</v>
      </c>
      <c r="C390" s="227" t="s">
        <v>6</v>
      </c>
      <c r="D390" s="227">
        <v>1750</v>
      </c>
      <c r="E390" s="226"/>
      <c r="F390" s="191"/>
      <c r="G390" s="233">
        <f>D390</f>
        <v>1750</v>
      </c>
      <c r="H390" s="191"/>
      <c r="I390" s="191"/>
    </row>
    <row r="391" spans="1:9" s="180" customFormat="1">
      <c r="A391" s="16">
        <f t="shared" ref="A391:A394" si="55">A390+1</f>
        <v>273</v>
      </c>
      <c r="B391" s="148" t="s">
        <v>464</v>
      </c>
      <c r="C391" s="227" t="s">
        <v>6</v>
      </c>
      <c r="D391" s="227">
        <v>250</v>
      </c>
      <c r="E391" s="226"/>
      <c r="F391" s="191"/>
      <c r="G391" s="233">
        <f>D391</f>
        <v>250</v>
      </c>
      <c r="H391" s="191"/>
      <c r="I391" s="191"/>
    </row>
    <row r="392" spans="1:9" s="180" customFormat="1">
      <c r="A392" s="16">
        <f t="shared" si="55"/>
        <v>274</v>
      </c>
      <c r="B392" s="148" t="s">
        <v>465</v>
      </c>
      <c r="C392" s="227" t="s">
        <v>6</v>
      </c>
      <c r="D392" s="227">
        <v>250</v>
      </c>
      <c r="E392" s="226"/>
      <c r="F392" s="191"/>
      <c r="G392" s="233">
        <f>D392</f>
        <v>250</v>
      </c>
      <c r="H392" s="191"/>
      <c r="I392" s="191"/>
    </row>
    <row r="393" spans="1:9" s="180" customFormat="1" ht="25.5">
      <c r="A393" s="16">
        <f t="shared" si="55"/>
        <v>275</v>
      </c>
      <c r="B393" s="148" t="s">
        <v>466</v>
      </c>
      <c r="C393" s="227" t="s">
        <v>6</v>
      </c>
      <c r="D393" s="227">
        <v>250</v>
      </c>
      <c r="E393" s="226"/>
      <c r="F393" s="191"/>
      <c r="G393" s="233">
        <f>D393</f>
        <v>250</v>
      </c>
      <c r="H393" s="191"/>
      <c r="I393" s="191"/>
    </row>
    <row r="394" spans="1:9" s="234" customFormat="1" ht="25.5">
      <c r="A394" s="16">
        <f t="shared" si="55"/>
        <v>276</v>
      </c>
      <c r="B394" s="148" t="s">
        <v>467</v>
      </c>
      <c r="C394" s="227" t="s">
        <v>6</v>
      </c>
      <c r="D394" s="227">
        <v>50</v>
      </c>
      <c r="E394" s="226"/>
      <c r="F394" s="233"/>
      <c r="G394" s="227">
        <f>D394</f>
        <v>50</v>
      </c>
      <c r="H394" s="191"/>
      <c r="I394" s="191"/>
    </row>
    <row r="395" spans="1:9" s="170" customFormat="1" ht="15.75" customHeight="1">
      <c r="A395" s="258"/>
      <c r="B395" s="68" t="s">
        <v>170</v>
      </c>
      <c r="C395" s="67"/>
      <c r="D395" s="53"/>
      <c r="E395" s="53"/>
      <c r="F395" s="138"/>
      <c r="G395" s="188"/>
      <c r="H395" s="181"/>
      <c r="I395" s="180"/>
    </row>
    <row r="396" spans="1:9" s="170" customFormat="1">
      <c r="A396" s="255"/>
      <c r="B396" s="323" t="s">
        <v>171</v>
      </c>
      <c r="C396" s="323"/>
      <c r="D396" s="323"/>
      <c r="E396" s="323"/>
      <c r="F396" s="323"/>
      <c r="G396" s="323"/>
      <c r="H396" s="323"/>
      <c r="I396" s="323"/>
    </row>
    <row r="397" spans="1:9" s="170" customFormat="1">
      <c r="A397" s="255"/>
      <c r="B397" s="323" t="s">
        <v>172</v>
      </c>
      <c r="C397" s="323"/>
      <c r="D397" s="323"/>
      <c r="E397" s="323"/>
      <c r="F397" s="323"/>
      <c r="G397" s="323"/>
      <c r="H397" s="323"/>
      <c r="I397" s="323"/>
    </row>
    <row r="398" spans="1:9" s="170" customFormat="1" ht="46.5" customHeight="1">
      <c r="A398" s="255"/>
      <c r="B398" s="313" t="s">
        <v>173</v>
      </c>
      <c r="C398" s="313"/>
      <c r="D398" s="313"/>
      <c r="E398" s="313"/>
      <c r="F398" s="313"/>
      <c r="G398" s="313"/>
      <c r="H398" s="313"/>
      <c r="I398" s="313"/>
    </row>
    <row r="399" spans="1:9" s="170" customFormat="1" ht="51.75" customHeight="1">
      <c r="A399" s="259"/>
      <c r="B399" s="201"/>
      <c r="C399" s="201"/>
      <c r="D399" s="201"/>
      <c r="E399" s="201"/>
      <c r="F399" s="138"/>
      <c r="G399" s="188"/>
      <c r="H399" s="181"/>
      <c r="I399" s="180"/>
    </row>
    <row r="400" spans="1:9" s="170" customFormat="1" ht="51.75" customHeight="1">
      <c r="A400" s="259"/>
      <c r="B400" s="224"/>
      <c r="C400" s="291"/>
      <c r="D400" s="291"/>
      <c r="E400" s="200"/>
      <c r="F400" s="138"/>
      <c r="G400" s="188"/>
      <c r="H400" s="181"/>
      <c r="I400" s="180"/>
    </row>
    <row r="401" spans="1:9" s="170" customFormat="1" ht="51.75" customHeight="1">
      <c r="A401" s="260"/>
      <c r="B401" s="202"/>
      <c r="C401" s="202"/>
      <c r="D401" s="202"/>
      <c r="E401" s="202"/>
      <c r="F401" s="138"/>
      <c r="G401" s="188"/>
      <c r="H401" s="181"/>
      <c r="I401" s="180"/>
    </row>
    <row r="402" spans="1:9" s="170" customFormat="1" ht="51.75" customHeight="1">
      <c r="A402" s="260"/>
      <c r="B402" s="203"/>
      <c r="C402" s="200"/>
      <c r="D402" s="200"/>
      <c r="E402" s="200"/>
      <c r="F402" s="138"/>
      <c r="G402" s="188"/>
      <c r="H402" s="181"/>
      <c r="I402" s="180"/>
    </row>
    <row r="403" spans="1:9" s="170" customFormat="1" ht="51.75" customHeight="1">
      <c r="A403" s="259"/>
      <c r="B403" s="223"/>
      <c r="C403" s="291"/>
      <c r="D403" s="291"/>
      <c r="E403" s="291"/>
      <c r="F403" s="138"/>
      <c r="G403" s="188"/>
      <c r="H403" s="181"/>
      <c r="I403" s="180"/>
    </row>
    <row r="404" spans="1:9" s="170" customFormat="1" ht="51.75" customHeight="1">
      <c r="A404" s="261"/>
      <c r="B404" s="203"/>
      <c r="C404" s="200"/>
      <c r="D404" s="200"/>
      <c r="E404" s="200"/>
      <c r="F404" s="138"/>
      <c r="G404" s="188"/>
      <c r="H404" s="181"/>
      <c r="I404" s="180"/>
    </row>
    <row r="405" spans="1:9" s="170" customFormat="1" ht="51.75" customHeight="1">
      <c r="A405" s="259"/>
      <c r="B405" s="203"/>
      <c r="C405" s="200"/>
      <c r="D405" s="200"/>
      <c r="E405" s="200"/>
      <c r="F405" s="138"/>
      <c r="G405" s="188"/>
      <c r="H405" s="181"/>
      <c r="I405" s="180"/>
    </row>
    <row r="406" spans="1:9" s="170" customFormat="1" ht="51.75" customHeight="1">
      <c r="A406" s="259"/>
      <c r="B406" s="203"/>
      <c r="C406" s="200"/>
      <c r="D406" s="200"/>
      <c r="E406" s="200"/>
      <c r="F406" s="138"/>
      <c r="G406" s="188"/>
      <c r="H406" s="181"/>
      <c r="I406" s="180"/>
    </row>
    <row r="407" spans="1:9" s="170" customFormat="1" ht="51.75" customHeight="1">
      <c r="A407" s="259"/>
      <c r="B407" s="203"/>
      <c r="C407" s="200"/>
      <c r="D407" s="200"/>
      <c r="E407" s="200"/>
      <c r="F407" s="138"/>
      <c r="G407" s="188"/>
      <c r="H407" s="181"/>
      <c r="I407" s="180"/>
    </row>
    <row r="408" spans="1:9" s="170" customFormat="1" ht="51.75" customHeight="1">
      <c r="A408" s="259"/>
      <c r="B408" s="203"/>
      <c r="C408" s="200"/>
      <c r="D408" s="200"/>
      <c r="E408" s="200"/>
      <c r="F408" s="138"/>
      <c r="G408" s="188"/>
      <c r="H408" s="181"/>
      <c r="I408" s="180"/>
    </row>
    <row r="409" spans="1:9" s="170" customFormat="1" ht="51.75" customHeight="1">
      <c r="A409" s="259"/>
      <c r="B409" s="203"/>
      <c r="C409" s="200"/>
      <c r="D409" s="200"/>
      <c r="E409" s="200"/>
      <c r="F409" s="138"/>
      <c r="G409" s="188"/>
      <c r="H409" s="181"/>
      <c r="I409" s="180"/>
    </row>
    <row r="410" spans="1:9" s="170" customFormat="1" ht="51.75" customHeight="1">
      <c r="A410" s="259"/>
      <c r="B410" s="203"/>
      <c r="C410" s="200"/>
      <c r="D410" s="200"/>
      <c r="E410" s="200"/>
      <c r="F410" s="138"/>
      <c r="G410" s="188"/>
      <c r="H410" s="181"/>
      <c r="I410" s="180"/>
    </row>
    <row r="411" spans="1:9" ht="51.75" customHeight="1"/>
    <row r="412" spans="1:9" ht="51.75" customHeight="1"/>
    <row r="413" spans="1:9" ht="51.75" customHeight="1"/>
    <row r="414" spans="1:9" ht="51.75" customHeight="1"/>
    <row r="415" spans="1:9" ht="51.75" customHeight="1"/>
    <row r="416" spans="1:9" ht="51.75" customHeight="1"/>
    <row r="417" ht="51.75" customHeight="1"/>
    <row r="418" ht="51.75" customHeight="1"/>
    <row r="419" ht="51.75" customHeight="1"/>
    <row r="420" ht="51.75" customHeight="1"/>
    <row r="421" ht="51.75" customHeight="1"/>
    <row r="422" ht="51.75" customHeight="1"/>
    <row r="423" ht="51.75" customHeight="1"/>
    <row r="424" ht="51.75" customHeight="1"/>
    <row r="425" ht="51.75" customHeight="1"/>
    <row r="426" ht="51.75" customHeight="1"/>
    <row r="427" ht="51.75" customHeight="1"/>
    <row r="428" ht="51.75" customHeight="1"/>
    <row r="429" ht="51.75" customHeight="1"/>
    <row r="430" ht="51.75" customHeight="1"/>
    <row r="431" ht="51.75" customHeight="1"/>
    <row r="432" ht="51.75" customHeight="1"/>
    <row r="433" ht="51.75" customHeight="1"/>
    <row r="434" ht="51.75" customHeight="1"/>
    <row r="435" ht="51.75" customHeight="1"/>
    <row r="436" ht="51.75" customHeight="1"/>
    <row r="437" ht="51.75" customHeight="1"/>
    <row r="438" ht="51.75" customHeight="1"/>
    <row r="439" ht="51.75" customHeight="1"/>
    <row r="440" ht="51.75" customHeight="1"/>
    <row r="441" ht="51.75" customHeight="1"/>
    <row r="442" ht="51.75" customHeight="1"/>
    <row r="443" ht="51.75" customHeight="1"/>
    <row r="444" ht="51.75" customHeight="1"/>
    <row r="445" ht="51.75" customHeight="1"/>
    <row r="446" ht="51.75" customHeight="1"/>
    <row r="447" ht="51.75" customHeight="1"/>
    <row r="448" ht="51.75" customHeight="1"/>
    <row r="449" ht="51.75" customHeight="1"/>
    <row r="450" ht="51.75" customHeight="1"/>
    <row r="451" ht="51.75" customHeight="1"/>
    <row r="452" ht="51.75" customHeight="1"/>
    <row r="453" ht="51.75" customHeight="1"/>
    <row r="454" ht="51.75" customHeight="1"/>
    <row r="455" ht="51.75" customHeight="1"/>
    <row r="456" ht="51.75" customHeight="1"/>
    <row r="457" ht="51.75" customHeight="1"/>
    <row r="458" ht="51.75" customHeight="1"/>
    <row r="459" ht="51.75" customHeight="1"/>
    <row r="460" ht="51.75" customHeight="1"/>
    <row r="461" ht="51.75" customHeight="1"/>
    <row r="462" ht="51.75" customHeight="1"/>
    <row r="463" ht="51.75" customHeight="1"/>
    <row r="464" ht="51.75" customHeight="1"/>
    <row r="465" ht="51.75" customHeight="1"/>
    <row r="466" ht="51.75" customHeight="1"/>
    <row r="467" ht="51.75" customHeight="1"/>
    <row r="468" ht="51.75" customHeight="1"/>
    <row r="469" ht="51.75" customHeight="1"/>
    <row r="470" ht="51.75" customHeight="1"/>
    <row r="471" ht="51.75" customHeight="1"/>
    <row r="472" ht="51.75" customHeight="1"/>
    <row r="473" ht="51.75" customHeight="1"/>
    <row r="474" ht="51.75" customHeight="1"/>
    <row r="475" ht="51.75" customHeight="1"/>
    <row r="476" ht="51.75" customHeight="1"/>
    <row r="477" ht="51.75" customHeight="1"/>
    <row r="478" ht="51.75" customHeight="1"/>
    <row r="479" ht="51.75" customHeight="1"/>
    <row r="480" ht="51.75" customHeight="1"/>
    <row r="481" ht="51.75" customHeight="1"/>
    <row r="482" ht="51.75" customHeight="1"/>
    <row r="483" ht="51.75" customHeight="1"/>
    <row r="484" ht="51.75" customHeight="1"/>
    <row r="485" ht="51.75" customHeight="1"/>
    <row r="486" ht="51.75" customHeight="1"/>
    <row r="487" ht="51.75" customHeight="1"/>
    <row r="488" ht="51.75" customHeight="1"/>
    <row r="489" ht="51.75" customHeight="1"/>
    <row r="490" ht="51.75" customHeight="1"/>
    <row r="491" ht="51.75" customHeight="1"/>
    <row r="492" ht="51.75" customHeight="1"/>
    <row r="493" ht="51.75" customHeight="1"/>
    <row r="494" ht="51.75" customHeight="1"/>
    <row r="495" ht="51.75" customHeight="1"/>
    <row r="496" ht="51.75" customHeight="1"/>
    <row r="497" ht="51.75" customHeight="1"/>
    <row r="498" ht="51.75" customHeight="1"/>
    <row r="499" ht="51.75" customHeight="1"/>
    <row r="500" ht="51.75" customHeight="1"/>
    <row r="501" ht="51.75" customHeight="1"/>
    <row r="502" ht="51.75" customHeight="1"/>
    <row r="503" ht="51.75" customHeight="1"/>
    <row r="504" ht="51.75" customHeight="1"/>
    <row r="505" ht="51.75" customHeight="1"/>
    <row r="506" ht="51.75" customHeight="1"/>
    <row r="507" ht="51.75" customHeight="1"/>
    <row r="508" ht="51.75" customHeight="1"/>
    <row r="509" ht="51.75" customHeight="1"/>
    <row r="510" ht="51.75" customHeight="1"/>
  </sheetData>
  <autoFilter ref="A23:I398"/>
  <mergeCells count="40">
    <mergeCell ref="B398:I398"/>
    <mergeCell ref="B389:I389"/>
    <mergeCell ref="B345:D345"/>
    <mergeCell ref="B306:D306"/>
    <mergeCell ref="B320:D320"/>
    <mergeCell ref="B325:D325"/>
    <mergeCell ref="B329:D329"/>
    <mergeCell ref="B380:I380"/>
    <mergeCell ref="B371:I371"/>
    <mergeCell ref="B372:I372"/>
    <mergeCell ref="B396:I396"/>
    <mergeCell ref="B397:I397"/>
    <mergeCell ref="B284:D284"/>
    <mergeCell ref="B289:D289"/>
    <mergeCell ref="B292:D292"/>
    <mergeCell ref="B297:D297"/>
    <mergeCell ref="B303:D303"/>
    <mergeCell ref="C403:E403"/>
    <mergeCell ref="A21:I21"/>
    <mergeCell ref="A22:A23"/>
    <mergeCell ref="B22:B23"/>
    <mergeCell ref="C22:C23"/>
    <mergeCell ref="D22:D23"/>
    <mergeCell ref="E22:E23"/>
    <mergeCell ref="F22:G22"/>
    <mergeCell ref="H22:H23"/>
    <mergeCell ref="I22:I23"/>
    <mergeCell ref="C400:D400"/>
    <mergeCell ref="B272:D272"/>
    <mergeCell ref="B279:D279"/>
    <mergeCell ref="A24:I24"/>
    <mergeCell ref="B246:D246"/>
    <mergeCell ref="B255:D255"/>
    <mergeCell ref="B264:D264"/>
    <mergeCell ref="A20:I20"/>
    <mergeCell ref="B15:E15"/>
    <mergeCell ref="F15:I15"/>
    <mergeCell ref="A17:I17"/>
    <mergeCell ref="A18:I18"/>
    <mergeCell ref="A19:I19"/>
  </mergeCells>
  <pageMargins left="0" right="0" top="0.27559055118110237" bottom="0.6692913385826772" header="0.19685039370078741" footer="0.23622047244094491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ТЗ_8 скв. </vt:lpstr>
      <vt:lpstr>РВ_8 скв.</vt:lpstr>
      <vt:lpstr>'РВ_8 скв.'!Область_печати</vt:lpstr>
      <vt:lpstr>'ТЗ_8 скв.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2021-11-22T15:58:08Z</dcterms:modified>
</cp:coreProperties>
</file>